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/>
  <mc:AlternateContent xmlns:mc="http://schemas.openxmlformats.org/markup-compatibility/2006">
    <mc:Choice Requires="x15">
      <x15ac:absPath xmlns:x15ac="http://schemas.microsoft.com/office/spreadsheetml/2010/11/ac" url="C:\Users\665\Desktop\Mrázek\15 Koridory\15 ZD stavební práce II\P_06 soupisy\"/>
    </mc:Choice>
  </mc:AlternateContent>
  <xr:revisionPtr revIDLastSave="0" documentId="8_{2664019A-52BB-420F-9D37-300614B8D85A}" xr6:coauthVersionLast="36" xr6:coauthVersionMax="36" xr10:uidLastSave="{00000000-0000-0000-0000-000000000000}"/>
  <bookViews>
    <workbookView xWindow="270" yWindow="600" windowWidth="24620" windowHeight="11450" firstSheet="1" activeTab="3" xr2:uid="{00000000-000D-0000-FFFF-FFFF00000000}"/>
  </bookViews>
  <sheets>
    <sheet name="Rekapitulace stavby" sheetId="1" r:id="rId1"/>
    <sheet name="SO 026.00 - Vedlejší a os..." sheetId="2" r:id="rId2"/>
    <sheet name="SO 026.01 - Stavební část" sheetId="3" r:id="rId3"/>
    <sheet name="SO 026.1.01-Úprava chodby v K" sheetId="12" r:id="rId4"/>
    <sheet name="SO 026.02 - Vytápění" sheetId="4" r:id="rId5"/>
    <sheet name="SO 026.03 - Elektroinstal..." sheetId="5" r:id="rId6"/>
    <sheet name="SO 026.04 - Elektroinstal..." sheetId="6" r:id="rId7"/>
    <sheet name="SO 026.05 - Vzduchotechnika" sheetId="7" r:id="rId8"/>
    <sheet name="SO 026.06 - Měření a regu..." sheetId="9" r:id="rId9"/>
    <sheet name="SO 026.07 - Potrubní pošta" sheetId="10" r:id="rId10"/>
    <sheet name="Pokyny pro vyplnění" sheetId="11" r:id="rId11"/>
  </sheets>
  <externalReferences>
    <externalReference r:id="rId12"/>
    <externalReference r:id="rId13"/>
  </externalReferences>
  <definedNames>
    <definedName name="_xlnm._FilterDatabase" localSheetId="1" hidden="1">'SO 026.00 - Vedlejší a os...'!$C$89:$K$101</definedName>
    <definedName name="_xlnm._FilterDatabase" localSheetId="2" hidden="1">'SO 026.01 - Stavební část'!$C$100:$K$325</definedName>
    <definedName name="_xlnm._FilterDatabase" localSheetId="4" hidden="1">'SO 026.02 - Vytápění'!$C$86:$K$90</definedName>
    <definedName name="_xlnm._FilterDatabase" localSheetId="5" hidden="1">'SO 026.03 - Elektroinstal...'!$C$86:$K$90</definedName>
    <definedName name="_xlnm._FilterDatabase" localSheetId="6" hidden="1">'SO 026.04 - Elektroinstal...'!$C$86:$K$90</definedName>
    <definedName name="_xlnm._FilterDatabase" localSheetId="7" hidden="1">'SO 026.05 - Vzduchotechnika'!$C$86:$K$90</definedName>
    <definedName name="_xlnm._FilterDatabase" localSheetId="8" hidden="1">'SO 026.06 - Měření a regu...'!$C$86:$K$90</definedName>
    <definedName name="_xlnm._FilterDatabase" localSheetId="9" hidden="1">'SO 026.07 - Potrubní pošta'!$C$86:$K$90</definedName>
    <definedName name="_xlnm._FilterDatabase" localSheetId="3" hidden="1">'SO 026.1.01-Úprava chodby v K'!$C$102:$K$202</definedName>
    <definedName name="_xlnm.Print_Titles" localSheetId="0">'Rekapitulace stavby'!$54:$54</definedName>
    <definedName name="_xlnm.Print_Titles" localSheetId="1">'SO 026.00 - Vedlejší a os...'!$89:$89</definedName>
    <definedName name="_xlnm.Print_Titles" localSheetId="2">'SO 026.01 - Stavební část'!$100:$100</definedName>
    <definedName name="_xlnm.Print_Titles" localSheetId="4">'SO 026.02 - Vytápění'!$86:$86</definedName>
    <definedName name="_xlnm.Print_Titles" localSheetId="5">'SO 026.03 - Elektroinstal...'!$86:$86</definedName>
    <definedName name="_xlnm.Print_Titles" localSheetId="6">'SO 026.04 - Elektroinstal...'!$86:$86</definedName>
    <definedName name="_xlnm.Print_Titles" localSheetId="7">'SO 026.05 - Vzduchotechnika'!$86:$86</definedName>
    <definedName name="_xlnm.Print_Titles" localSheetId="8">'SO 026.06 - Měření a regu...'!$86:$86</definedName>
    <definedName name="_xlnm.Print_Titles" localSheetId="9">'SO 026.07 - Potrubní pošta'!$86:$86</definedName>
    <definedName name="_xlnm.Print_Titles" localSheetId="3">'SO 026.1.01-Úprava chodby v K'!$102:$102</definedName>
    <definedName name="_xlnm.Print_Area" localSheetId="10">'Pokyny pro vyplnění'!$B$2:$K$71,'Pokyny pro vyplnění'!$B$74:$K$118,'Pokyny pro vyplnění'!$B$121:$K$190,'Pokyny pro vyplnění'!$B$198:$K$218</definedName>
    <definedName name="_xlnm.Print_Area" localSheetId="0">'Rekapitulace stavby'!$D$4:$AO$37,'Rekapitulace stavby'!$C$43:$AQ$67</definedName>
    <definedName name="_xlnm.Print_Area" localSheetId="1">'SO 026.00 - Vedlejší a os...'!$C$4:$J$41,'SO 026.00 - Vedlejší a os...'!$C$47:$J$69,'SO 026.00 - Vedlejší a os...'!$C$75:$K$101</definedName>
    <definedName name="_xlnm.Print_Area" localSheetId="2">'SO 026.01 - Stavební část'!$C$4:$J$41,'SO 026.01 - Stavební část'!$C$47:$J$80,'SO 026.01 - Stavební část'!$C$86:$K$325</definedName>
    <definedName name="_xlnm.Print_Area" localSheetId="4">'SO 026.02 - Vytápění'!$C$4:$J$41,'SO 026.02 - Vytápění'!$C$47:$J$66,'SO 026.02 - Vytápění'!$C$72:$K$90</definedName>
    <definedName name="_xlnm.Print_Area" localSheetId="5">'SO 026.03 - Elektroinstal...'!$C$4:$J$41,'SO 026.03 - Elektroinstal...'!$C$47:$J$66,'SO 026.03 - Elektroinstal...'!$C$72:$K$90</definedName>
    <definedName name="_xlnm.Print_Area" localSheetId="6">'SO 026.04 - Elektroinstal...'!$C$4:$J$41,'SO 026.04 - Elektroinstal...'!$C$47:$J$66,'SO 026.04 - Elektroinstal...'!$C$72:$K$90</definedName>
    <definedName name="_xlnm.Print_Area" localSheetId="7">'SO 026.05 - Vzduchotechnika'!$C$4:$J$41,'SO 026.05 - Vzduchotechnika'!$C$47:$J$66,'SO 026.05 - Vzduchotechnika'!$C$72:$K$90</definedName>
    <definedName name="_xlnm.Print_Area" localSheetId="8">'SO 026.06 - Měření a regu...'!$C$4:$J$41,'SO 026.06 - Měření a regu...'!$C$47:$J$66,'SO 026.06 - Měření a regu...'!$C$72:$K$90</definedName>
    <definedName name="_xlnm.Print_Area" localSheetId="9">'SO 026.07 - Potrubní pošta'!$C$4:$J$41,'SO 026.07 - Potrubní pošta'!$C$47:$J$66,'SO 026.07 - Potrubní pošta'!$C$72:$K$90</definedName>
    <definedName name="_xlnm.Print_Area" localSheetId="3">'SO 026.1.01-Úprava chodby v K'!$C$4:$J$43,'SO 026.1.01-Úprava chodby v K'!$C$49:$J$80,'SO 026.1.01-Úprava chodby v K'!$C$86:$J$202</definedName>
  </definedNames>
  <calcPr calcId="191029"/>
</workbook>
</file>

<file path=xl/calcChain.xml><?xml version="1.0" encoding="utf-8"?>
<calcChain xmlns="http://schemas.openxmlformats.org/spreadsheetml/2006/main">
  <c r="BK202" i="12" l="1"/>
  <c r="BK201" i="12" s="1"/>
  <c r="J201" i="12" s="1"/>
  <c r="J79" i="12" s="1"/>
  <c r="BI202" i="12"/>
  <c r="BH202" i="12"/>
  <c r="BG202" i="12"/>
  <c r="BF202" i="12"/>
  <c r="T202" i="12"/>
  <c r="R202" i="12"/>
  <c r="R201" i="12" s="1"/>
  <c r="P202" i="12"/>
  <c r="J202" i="12"/>
  <c r="BE202" i="12" s="1"/>
  <c r="T201" i="12"/>
  <c r="P201" i="12"/>
  <c r="J200" i="12"/>
  <c r="BK196" i="12"/>
  <c r="BI196" i="12"/>
  <c r="BH196" i="12"/>
  <c r="BG196" i="12"/>
  <c r="BF196" i="12"/>
  <c r="T196" i="12"/>
  <c r="R196" i="12"/>
  <c r="P196" i="12"/>
  <c r="J196" i="12"/>
  <c r="BE196" i="12" s="1"/>
  <c r="BK194" i="12"/>
  <c r="BK193" i="12" s="1"/>
  <c r="J193" i="12" s="1"/>
  <c r="J77" i="12" s="1"/>
  <c r="BI194" i="12"/>
  <c r="BH194" i="12"/>
  <c r="BG194" i="12"/>
  <c r="BF194" i="12"/>
  <c r="T194" i="12"/>
  <c r="R194" i="12"/>
  <c r="R193" i="12" s="1"/>
  <c r="P194" i="12"/>
  <c r="J194" i="12"/>
  <c r="BE194" i="12" s="1"/>
  <c r="T193" i="12"/>
  <c r="P193" i="12"/>
  <c r="BK192" i="12"/>
  <c r="BI192" i="12"/>
  <c r="BH192" i="12"/>
  <c r="BG192" i="12"/>
  <c r="BF192" i="12"/>
  <c r="T192" i="12"/>
  <c r="T187" i="12" s="1"/>
  <c r="R192" i="12"/>
  <c r="P192" i="12"/>
  <c r="J192" i="12"/>
  <c r="BE192" i="12" s="1"/>
  <c r="BK190" i="12"/>
  <c r="BI190" i="12"/>
  <c r="BH190" i="12"/>
  <c r="BG190" i="12"/>
  <c r="BF190" i="12"/>
  <c r="T190" i="12"/>
  <c r="R190" i="12"/>
  <c r="P190" i="12"/>
  <c r="J190" i="12"/>
  <c r="BE190" i="12" s="1"/>
  <c r="BK189" i="12"/>
  <c r="BI189" i="12"/>
  <c r="BH189" i="12"/>
  <c r="BG189" i="12"/>
  <c r="BF189" i="12"/>
  <c r="T189" i="12"/>
  <c r="R189" i="12"/>
  <c r="P189" i="12"/>
  <c r="J189" i="12"/>
  <c r="BE189" i="12" s="1"/>
  <c r="BK188" i="12"/>
  <c r="BI188" i="12"/>
  <c r="BH188" i="12"/>
  <c r="BG188" i="12"/>
  <c r="BF188" i="12"/>
  <c r="T188" i="12"/>
  <c r="R188" i="12"/>
  <c r="R187" i="12" s="1"/>
  <c r="P188" i="12"/>
  <c r="P187" i="12" s="1"/>
  <c r="J188" i="12"/>
  <c r="BE188" i="12" s="1"/>
  <c r="BK186" i="12"/>
  <c r="BI186" i="12"/>
  <c r="BH186" i="12"/>
  <c r="BG186" i="12"/>
  <c r="BF186" i="12"/>
  <c r="T186" i="12"/>
  <c r="R186" i="12"/>
  <c r="P186" i="12"/>
  <c r="J186" i="12"/>
  <c r="BE186" i="12" s="1"/>
  <c r="BK184" i="12"/>
  <c r="BI184" i="12"/>
  <c r="BH184" i="12"/>
  <c r="BG184" i="12"/>
  <c r="BF184" i="12"/>
  <c r="T184" i="12"/>
  <c r="R184" i="12"/>
  <c r="P184" i="12"/>
  <c r="J184" i="12"/>
  <c r="BE184" i="12" s="1"/>
  <c r="BK182" i="12"/>
  <c r="BI182" i="12"/>
  <c r="BH182" i="12"/>
  <c r="BG182" i="12"/>
  <c r="BF182" i="12"/>
  <c r="T182" i="12"/>
  <c r="R182" i="12"/>
  <c r="P182" i="12"/>
  <c r="J182" i="12"/>
  <c r="BE182" i="12" s="1"/>
  <c r="BK180" i="12"/>
  <c r="BI180" i="12"/>
  <c r="BH180" i="12"/>
  <c r="BG180" i="12"/>
  <c r="BF180" i="12"/>
  <c r="T180" i="12"/>
  <c r="R180" i="12"/>
  <c r="P180" i="12"/>
  <c r="J180" i="12"/>
  <c r="BE180" i="12" s="1"/>
  <c r="BK175" i="12"/>
  <c r="BI175" i="12"/>
  <c r="BH175" i="12"/>
  <c r="BG175" i="12"/>
  <c r="BF175" i="12"/>
  <c r="T175" i="12"/>
  <c r="R175" i="12"/>
  <c r="P175" i="12"/>
  <c r="J175" i="12"/>
  <c r="BE175" i="12" s="1"/>
  <c r="BK173" i="12"/>
  <c r="BI173" i="12"/>
  <c r="BH173" i="12"/>
  <c r="BG173" i="12"/>
  <c r="BF173" i="12"/>
  <c r="T173" i="12"/>
  <c r="R173" i="12"/>
  <c r="R160" i="12" s="1"/>
  <c r="P173" i="12"/>
  <c r="J173" i="12"/>
  <c r="BE173" i="12" s="1"/>
  <c r="BK169" i="12"/>
  <c r="BI169" i="12"/>
  <c r="BH169" i="12"/>
  <c r="BG169" i="12"/>
  <c r="BF169" i="12"/>
  <c r="T169" i="12"/>
  <c r="R169" i="12"/>
  <c r="P169" i="12"/>
  <c r="P160" i="12" s="1"/>
  <c r="J169" i="12"/>
  <c r="BE169" i="12" s="1"/>
  <c r="BK165" i="12"/>
  <c r="BI165" i="12"/>
  <c r="BH165" i="12"/>
  <c r="BG165" i="12"/>
  <c r="BF165" i="12"/>
  <c r="T165" i="12"/>
  <c r="R165" i="12"/>
  <c r="P165" i="12"/>
  <c r="J165" i="12"/>
  <c r="BE165" i="12" s="1"/>
  <c r="BK161" i="12"/>
  <c r="BI161" i="12"/>
  <c r="BH161" i="12"/>
  <c r="BG161" i="12"/>
  <c r="BF161" i="12"/>
  <c r="T161" i="12"/>
  <c r="R161" i="12"/>
  <c r="P161" i="12"/>
  <c r="J161" i="12"/>
  <c r="BE161" i="12" s="1"/>
  <c r="T160" i="12"/>
  <c r="BK159" i="12"/>
  <c r="BI159" i="12"/>
  <c r="BH159" i="12"/>
  <c r="BG159" i="12"/>
  <c r="BF159" i="12"/>
  <c r="T159" i="12"/>
  <c r="R159" i="12"/>
  <c r="P159" i="12"/>
  <c r="J159" i="12"/>
  <c r="BE159" i="12" s="1"/>
  <c r="BK158" i="12"/>
  <c r="BI158" i="12"/>
  <c r="BH158" i="12"/>
  <c r="BG158" i="12"/>
  <c r="BF158" i="12"/>
  <c r="T158" i="12"/>
  <c r="R158" i="12"/>
  <c r="P158" i="12"/>
  <c r="P157" i="12" s="1"/>
  <c r="J158" i="12"/>
  <c r="BE158" i="12" s="1"/>
  <c r="T157" i="12"/>
  <c r="R157" i="12"/>
  <c r="BK156" i="12"/>
  <c r="BI156" i="12"/>
  <c r="BH156" i="12"/>
  <c r="BG156" i="12"/>
  <c r="BF156" i="12"/>
  <c r="T156" i="12"/>
  <c r="R156" i="12"/>
  <c r="P156" i="12"/>
  <c r="J156" i="12"/>
  <c r="BE156" i="12" s="1"/>
  <c r="BK153" i="12"/>
  <c r="BI153" i="12"/>
  <c r="BH153" i="12"/>
  <c r="BG153" i="12"/>
  <c r="BF153" i="12"/>
  <c r="T153" i="12"/>
  <c r="R153" i="12"/>
  <c r="P153" i="12"/>
  <c r="J153" i="12"/>
  <c r="BE153" i="12" s="1"/>
  <c r="BK151" i="12"/>
  <c r="BI151" i="12"/>
  <c r="BH151" i="12"/>
  <c r="BG151" i="12"/>
  <c r="BF151" i="12"/>
  <c r="T151" i="12"/>
  <c r="R151" i="12"/>
  <c r="P151" i="12"/>
  <c r="J151" i="12"/>
  <c r="BE151" i="12" s="1"/>
  <c r="BK149" i="12"/>
  <c r="BI149" i="12"/>
  <c r="BH149" i="12"/>
  <c r="BG149" i="12"/>
  <c r="BF149" i="12"/>
  <c r="T149" i="12"/>
  <c r="R149" i="12"/>
  <c r="P149" i="12"/>
  <c r="J149" i="12"/>
  <c r="BE149" i="12" s="1"/>
  <c r="BK147" i="12"/>
  <c r="BI147" i="12"/>
  <c r="BH147" i="12"/>
  <c r="BG147" i="12"/>
  <c r="BF147" i="12"/>
  <c r="T147" i="12"/>
  <c r="R147" i="12"/>
  <c r="P147" i="12"/>
  <c r="J147" i="12"/>
  <c r="BE147" i="12" s="1"/>
  <c r="BK145" i="12"/>
  <c r="BI145" i="12"/>
  <c r="BH145" i="12"/>
  <c r="BG145" i="12"/>
  <c r="BF145" i="12"/>
  <c r="T145" i="12"/>
  <c r="R145" i="12"/>
  <c r="P145" i="12"/>
  <c r="J145" i="12"/>
  <c r="BE145" i="12" s="1"/>
  <c r="BK143" i="12"/>
  <c r="BI143" i="12"/>
  <c r="BH143" i="12"/>
  <c r="BG143" i="12"/>
  <c r="BF143" i="12"/>
  <c r="T143" i="12"/>
  <c r="R143" i="12"/>
  <c r="P143" i="12"/>
  <c r="J143" i="12"/>
  <c r="BE143" i="12" s="1"/>
  <c r="BK141" i="12"/>
  <c r="BI141" i="12"/>
  <c r="BH141" i="12"/>
  <c r="BG141" i="12"/>
  <c r="BF141" i="12"/>
  <c r="T141" i="12"/>
  <c r="R141" i="12"/>
  <c r="P141" i="12"/>
  <c r="J141" i="12"/>
  <c r="BE141" i="12" s="1"/>
  <c r="BK139" i="12"/>
  <c r="BI139" i="12"/>
  <c r="BH139" i="12"/>
  <c r="BG139" i="12"/>
  <c r="BF139" i="12"/>
  <c r="T139" i="12"/>
  <c r="R139" i="12"/>
  <c r="P139" i="12"/>
  <c r="J139" i="12"/>
  <c r="BE139" i="12" s="1"/>
  <c r="BK137" i="12"/>
  <c r="BI137" i="12"/>
  <c r="BH137" i="12"/>
  <c r="BG137" i="12"/>
  <c r="BF137" i="12"/>
  <c r="T137" i="12"/>
  <c r="R137" i="12"/>
  <c r="P137" i="12"/>
  <c r="J137" i="12"/>
  <c r="BE137" i="12" s="1"/>
  <c r="BK135" i="12"/>
  <c r="BI135" i="12"/>
  <c r="BH135" i="12"/>
  <c r="BG135" i="12"/>
  <c r="BF135" i="12"/>
  <c r="T135" i="12"/>
  <c r="R135" i="12"/>
  <c r="P135" i="12"/>
  <c r="P132" i="12" s="1"/>
  <c r="P131" i="12" s="1"/>
  <c r="J135" i="12"/>
  <c r="BE135" i="12" s="1"/>
  <c r="BK133" i="12"/>
  <c r="BI133" i="12"/>
  <c r="BH133" i="12"/>
  <c r="BG133" i="12"/>
  <c r="BF133" i="12"/>
  <c r="T133" i="12"/>
  <c r="T132" i="12" s="1"/>
  <c r="T131" i="12" s="1"/>
  <c r="R133" i="12"/>
  <c r="R132" i="12" s="1"/>
  <c r="R131" i="12" s="1"/>
  <c r="P133" i="12"/>
  <c r="J133" i="12"/>
  <c r="BE133" i="12" s="1"/>
  <c r="BK130" i="12"/>
  <c r="BK129" i="12" s="1"/>
  <c r="J129" i="12" s="1"/>
  <c r="J71" i="12" s="1"/>
  <c r="BI130" i="12"/>
  <c r="BH130" i="12"/>
  <c r="BG130" i="12"/>
  <c r="BF130" i="12"/>
  <c r="T130" i="12"/>
  <c r="R130" i="12"/>
  <c r="R129" i="12" s="1"/>
  <c r="P130" i="12"/>
  <c r="J130" i="12"/>
  <c r="BE130" i="12" s="1"/>
  <c r="T129" i="12"/>
  <c r="P129" i="12"/>
  <c r="BK128" i="12"/>
  <c r="BI128" i="12"/>
  <c r="BH128" i="12"/>
  <c r="BG128" i="12"/>
  <c r="BF128" i="12"/>
  <c r="T128" i="12"/>
  <c r="R128" i="12"/>
  <c r="P128" i="12"/>
  <c r="J128" i="12"/>
  <c r="BE128" i="12" s="1"/>
  <c r="BK126" i="12"/>
  <c r="BI126" i="12"/>
  <c r="BH126" i="12"/>
  <c r="BG126" i="12"/>
  <c r="BF126" i="12"/>
  <c r="T126" i="12"/>
  <c r="R126" i="12"/>
  <c r="P126" i="12"/>
  <c r="J126" i="12"/>
  <c r="BE126" i="12" s="1"/>
  <c r="BK125" i="12"/>
  <c r="BI125" i="12"/>
  <c r="BH125" i="12"/>
  <c r="BG125" i="12"/>
  <c r="BF125" i="12"/>
  <c r="T125" i="12"/>
  <c r="T123" i="12" s="1"/>
  <c r="R125" i="12"/>
  <c r="R123" i="12" s="1"/>
  <c r="P125" i="12"/>
  <c r="J125" i="12"/>
  <c r="BE125" i="12" s="1"/>
  <c r="BK124" i="12"/>
  <c r="BI124" i="12"/>
  <c r="BH124" i="12"/>
  <c r="BG124" i="12"/>
  <c r="BF124" i="12"/>
  <c r="T124" i="12"/>
  <c r="R124" i="12"/>
  <c r="P124" i="12"/>
  <c r="J124" i="12"/>
  <c r="BE124" i="12" s="1"/>
  <c r="P123" i="12"/>
  <c r="BK122" i="12"/>
  <c r="BI122" i="12"/>
  <c r="BH122" i="12"/>
  <c r="BG122" i="12"/>
  <c r="BF122" i="12"/>
  <c r="T122" i="12"/>
  <c r="R122" i="12"/>
  <c r="P122" i="12"/>
  <c r="J122" i="12"/>
  <c r="BE122" i="12" s="1"/>
  <c r="BK120" i="12"/>
  <c r="BI120" i="12"/>
  <c r="BH120" i="12"/>
  <c r="BG120" i="12"/>
  <c r="BF120" i="12"/>
  <c r="T120" i="12"/>
  <c r="R120" i="12"/>
  <c r="P120" i="12"/>
  <c r="J120" i="12"/>
  <c r="BE120" i="12" s="1"/>
  <c r="BK119" i="12"/>
  <c r="BI119" i="12"/>
  <c r="BH119" i="12"/>
  <c r="BG119" i="12"/>
  <c r="BF119" i="12"/>
  <c r="T119" i="12"/>
  <c r="R119" i="12"/>
  <c r="P119" i="12"/>
  <c r="J119" i="12"/>
  <c r="BE119" i="12" s="1"/>
  <c r="BK118" i="12"/>
  <c r="BI118" i="12"/>
  <c r="BH118" i="12"/>
  <c r="BG118" i="12"/>
  <c r="BF118" i="12"/>
  <c r="T118" i="12"/>
  <c r="R118" i="12"/>
  <c r="P118" i="12"/>
  <c r="J118" i="12"/>
  <c r="BE118" i="12" s="1"/>
  <c r="BK117" i="12"/>
  <c r="BI117" i="12"/>
  <c r="BH117" i="12"/>
  <c r="BG117" i="12"/>
  <c r="BF117" i="12"/>
  <c r="T117" i="12"/>
  <c r="R117" i="12"/>
  <c r="P117" i="12"/>
  <c r="J117" i="12"/>
  <c r="BE117" i="12" s="1"/>
  <c r="BK115" i="12"/>
  <c r="BI115" i="12"/>
  <c r="BH115" i="12"/>
  <c r="BG115" i="12"/>
  <c r="BF115" i="12"/>
  <c r="T115" i="12"/>
  <c r="R115" i="12"/>
  <c r="P115" i="12"/>
  <c r="J115" i="12"/>
  <c r="BE115" i="12" s="1"/>
  <c r="BK113" i="12"/>
  <c r="BI113" i="12"/>
  <c r="BH113" i="12"/>
  <c r="BG113" i="12"/>
  <c r="BF113" i="12"/>
  <c r="T113" i="12"/>
  <c r="R113" i="12"/>
  <c r="P113" i="12"/>
  <c r="J113" i="12"/>
  <c r="BE113" i="12" s="1"/>
  <c r="BK110" i="12"/>
  <c r="BI110" i="12"/>
  <c r="BH110" i="12"/>
  <c r="BG110" i="12"/>
  <c r="BF110" i="12"/>
  <c r="T110" i="12"/>
  <c r="R110" i="12"/>
  <c r="P110" i="12"/>
  <c r="P105" i="12" s="1"/>
  <c r="P104" i="12" s="1"/>
  <c r="P103" i="12" s="1"/>
  <c r="J110" i="12"/>
  <c r="BE110" i="12" s="1"/>
  <c r="BK106" i="12"/>
  <c r="BI106" i="12"/>
  <c r="BH106" i="12"/>
  <c r="BG106" i="12"/>
  <c r="BF106" i="12"/>
  <c r="T106" i="12"/>
  <c r="T105" i="12" s="1"/>
  <c r="T104" i="12" s="1"/>
  <c r="T103" i="12" s="1"/>
  <c r="R106" i="12"/>
  <c r="R105" i="12" s="1"/>
  <c r="P106" i="12"/>
  <c r="J106" i="12"/>
  <c r="BE106" i="12" s="1"/>
  <c r="J100" i="12"/>
  <c r="F100" i="12"/>
  <c r="J99" i="12"/>
  <c r="F99" i="12"/>
  <c r="J97" i="12"/>
  <c r="F97" i="12"/>
  <c r="E95" i="12"/>
  <c r="E93" i="12"/>
  <c r="J78" i="12"/>
  <c r="J63" i="12"/>
  <c r="F63" i="12"/>
  <c r="J62" i="12"/>
  <c r="F62" i="12"/>
  <c r="J60" i="12"/>
  <c r="F60" i="12"/>
  <c r="E58" i="12"/>
  <c r="E56" i="12"/>
  <c r="J41" i="12"/>
  <c r="J40" i="12"/>
  <c r="J39" i="12"/>
  <c r="J16" i="12"/>
  <c r="E7" i="12"/>
  <c r="E52" i="12" s="1"/>
  <c r="BK105" i="12" l="1"/>
  <c r="J105" i="12" s="1"/>
  <c r="J69" i="12" s="1"/>
  <c r="BK187" i="12"/>
  <c r="J187" i="12" s="1"/>
  <c r="J76" i="12" s="1"/>
  <c r="BK123" i="12"/>
  <c r="J123" i="12" s="1"/>
  <c r="J70" i="12" s="1"/>
  <c r="F40" i="12"/>
  <c r="BK132" i="12"/>
  <c r="BK160" i="12"/>
  <c r="J160" i="12" s="1"/>
  <c r="J75" i="12" s="1"/>
  <c r="F39" i="12"/>
  <c r="BK157" i="12"/>
  <c r="J157" i="12" s="1"/>
  <c r="J74" i="12" s="1"/>
  <c r="J38" i="12"/>
  <c r="F41" i="12"/>
  <c r="J37" i="12"/>
  <c r="R104" i="12"/>
  <c r="R103" i="12" s="1"/>
  <c r="F37" i="12"/>
  <c r="E89" i="12"/>
  <c r="F38" i="12"/>
  <c r="BK131" i="12" l="1"/>
  <c r="J131" i="12" s="1"/>
  <c r="J72" i="12" s="1"/>
  <c r="J132" i="12"/>
  <c r="J73" i="12" s="1"/>
  <c r="BK104" i="12"/>
  <c r="J104" i="12" s="1"/>
  <c r="J68" i="12" s="1"/>
  <c r="BK103" i="12" l="1"/>
  <c r="J103" i="12" s="1"/>
  <c r="J34" i="12" s="1"/>
  <c r="J67" i="12" l="1"/>
  <c r="J43" i="12"/>
  <c r="AG60" i="1"/>
  <c r="BD60" i="1" l="1"/>
  <c r="AY60" i="1"/>
  <c r="AX60" i="1"/>
  <c r="AW60" i="1"/>
  <c r="AU60" i="1"/>
  <c r="J97" i="2" l="1"/>
  <c r="BK106" i="3"/>
  <c r="BI106" i="3"/>
  <c r="BH106" i="3"/>
  <c r="BG106" i="3"/>
  <c r="BF106" i="3"/>
  <c r="T106" i="3"/>
  <c r="R106" i="3"/>
  <c r="P106" i="3"/>
  <c r="J106" i="3"/>
  <c r="BE106" i="3" s="1"/>
  <c r="BK326" i="3"/>
  <c r="BI326" i="3"/>
  <c r="BH326" i="3"/>
  <c r="BG326" i="3"/>
  <c r="BF326" i="3"/>
  <c r="T326" i="3"/>
  <c r="R326" i="3"/>
  <c r="P326" i="3"/>
  <c r="J326" i="3"/>
  <c r="BE326" i="3" s="1"/>
  <c r="L47" i="1"/>
  <c r="J39" i="10" l="1"/>
  <c r="J38" i="10"/>
  <c r="AY66" i="1"/>
  <c r="J37" i="10"/>
  <c r="AX66" i="1" s="1"/>
  <c r="BI90" i="10"/>
  <c r="BH90" i="10"/>
  <c r="F38" i="10" s="1"/>
  <c r="BC66" i="1" s="1"/>
  <c r="BG90" i="10"/>
  <c r="F37" i="10" s="1"/>
  <c r="BB66" i="1" s="1"/>
  <c r="BF90" i="10"/>
  <c r="T90" i="10"/>
  <c r="T89" i="10"/>
  <c r="T88" i="10" s="1"/>
  <c r="T87" i="10" s="1"/>
  <c r="R90" i="10"/>
  <c r="R89" i="10"/>
  <c r="R88" i="10" s="1"/>
  <c r="R87" i="10" s="1"/>
  <c r="P90" i="10"/>
  <c r="P89" i="10"/>
  <c r="P88" i="10" s="1"/>
  <c r="P87" i="10" s="1"/>
  <c r="AU66" i="1" s="1"/>
  <c r="J84" i="10"/>
  <c r="J83" i="10"/>
  <c r="F83" i="10"/>
  <c r="F81" i="10"/>
  <c r="E79" i="10"/>
  <c r="J59" i="10"/>
  <c r="J58" i="10"/>
  <c r="F58" i="10"/>
  <c r="F56" i="10"/>
  <c r="E54" i="10"/>
  <c r="J20" i="10"/>
  <c r="E20" i="10"/>
  <c r="F84" i="10" s="1"/>
  <c r="J19" i="10"/>
  <c r="J14" i="10"/>
  <c r="J81" i="10" s="1"/>
  <c r="E7" i="10"/>
  <c r="E75" i="10" s="1"/>
  <c r="J39" i="9"/>
  <c r="J38" i="9"/>
  <c r="AY65" i="1" s="1"/>
  <c r="J37" i="9"/>
  <c r="AX65" i="1"/>
  <c r="BI90" i="9"/>
  <c r="BH90" i="9"/>
  <c r="BG90" i="9"/>
  <c r="BF90" i="9"/>
  <c r="J36" i="9" s="1"/>
  <c r="AW65" i="1" s="1"/>
  <c r="T90" i="9"/>
  <c r="T89" i="9" s="1"/>
  <c r="T88" i="9" s="1"/>
  <c r="T87" i="9" s="1"/>
  <c r="R90" i="9"/>
  <c r="R89" i="9"/>
  <c r="R88" i="9" s="1"/>
  <c r="R87" i="9" s="1"/>
  <c r="P90" i="9"/>
  <c r="P89" i="9"/>
  <c r="P88" i="9" s="1"/>
  <c r="P87" i="9" s="1"/>
  <c r="AU65" i="1" s="1"/>
  <c r="J84" i="9"/>
  <c r="J83" i="9"/>
  <c r="F83" i="9"/>
  <c r="F81" i="9"/>
  <c r="E79" i="9"/>
  <c r="J59" i="9"/>
  <c r="J58" i="9"/>
  <c r="F58" i="9"/>
  <c r="F56" i="9"/>
  <c r="E54" i="9"/>
  <c r="J20" i="9"/>
  <c r="E20" i="9"/>
  <c r="F84" i="9" s="1"/>
  <c r="J19" i="9"/>
  <c r="J14" i="9"/>
  <c r="J81" i="9" s="1"/>
  <c r="E7" i="9"/>
  <c r="E75" i="9" s="1"/>
  <c r="J39" i="7"/>
  <c r="J38" i="7"/>
  <c r="AY64" i="1"/>
  <c r="J37" i="7"/>
  <c r="AX64" i="1" s="1"/>
  <c r="BI90" i="7"/>
  <c r="BH90" i="7"/>
  <c r="F38" i="7" s="1"/>
  <c r="BC64" i="1" s="1"/>
  <c r="BG90" i="7"/>
  <c r="BF90" i="7"/>
  <c r="T90" i="7"/>
  <c r="T89" i="7"/>
  <c r="T88" i="7" s="1"/>
  <c r="T87" i="7" s="1"/>
  <c r="R90" i="7"/>
  <c r="R89" i="7" s="1"/>
  <c r="R88" i="7" s="1"/>
  <c r="R87" i="7" s="1"/>
  <c r="P90" i="7"/>
  <c r="P89" i="7"/>
  <c r="P88" i="7" s="1"/>
  <c r="P87" i="7" s="1"/>
  <c r="AU64" i="1" s="1"/>
  <c r="J84" i="7"/>
  <c r="J83" i="7"/>
  <c r="F83" i="7"/>
  <c r="F81" i="7"/>
  <c r="E79" i="7"/>
  <c r="J59" i="7"/>
  <c r="J58" i="7"/>
  <c r="F58" i="7"/>
  <c r="F56" i="7"/>
  <c r="E54" i="7"/>
  <c r="J20" i="7"/>
  <c r="E20" i="7"/>
  <c r="F84" i="7" s="1"/>
  <c r="J19" i="7"/>
  <c r="J14" i="7"/>
  <c r="J81" i="7" s="1"/>
  <c r="E7" i="7"/>
  <c r="E75" i="7" s="1"/>
  <c r="J39" i="6"/>
  <c r="J38" i="6"/>
  <c r="AY63" i="1"/>
  <c r="J37" i="6"/>
  <c r="AX63" i="1"/>
  <c r="BI90" i="6"/>
  <c r="F39" i="6" s="1"/>
  <c r="BD63" i="1" s="1"/>
  <c r="BH90" i="6"/>
  <c r="F38" i="6" s="1"/>
  <c r="BC63" i="1" s="1"/>
  <c r="BG90" i="6"/>
  <c r="BF90" i="6"/>
  <c r="T90" i="6"/>
  <c r="T89" i="6"/>
  <c r="T88" i="6" s="1"/>
  <c r="T87" i="6" s="1"/>
  <c r="R90" i="6"/>
  <c r="R89" i="6"/>
  <c r="R88" i="6" s="1"/>
  <c r="R87" i="6" s="1"/>
  <c r="P90" i="6"/>
  <c r="P89" i="6" s="1"/>
  <c r="P88" i="6" s="1"/>
  <c r="P87" i="6" s="1"/>
  <c r="AU63" i="1" s="1"/>
  <c r="J84" i="6"/>
  <c r="J83" i="6"/>
  <c r="F83" i="6"/>
  <c r="F81" i="6"/>
  <c r="E79" i="6"/>
  <c r="J59" i="6"/>
  <c r="J58" i="6"/>
  <c r="F58" i="6"/>
  <c r="F56" i="6"/>
  <c r="E54" i="6"/>
  <c r="J20" i="6"/>
  <c r="E20" i="6"/>
  <c r="F84" i="6" s="1"/>
  <c r="J19" i="6"/>
  <c r="J14" i="6"/>
  <c r="J81" i="6" s="1"/>
  <c r="E7" i="6"/>
  <c r="E75" i="6" s="1"/>
  <c r="J39" i="5"/>
  <c r="J38" i="5"/>
  <c r="AY62" i="1"/>
  <c r="J37" i="5"/>
  <c r="AX62" i="1"/>
  <c r="BI90" i="5"/>
  <c r="BH90" i="5"/>
  <c r="F38" i="5" s="1"/>
  <c r="BC62" i="1" s="1"/>
  <c r="BG90" i="5"/>
  <c r="F37" i="5" s="1"/>
  <c r="BB62" i="1" s="1"/>
  <c r="BF90" i="5"/>
  <c r="T90" i="5"/>
  <c r="T89" i="5"/>
  <c r="T88" i="5" s="1"/>
  <c r="T87" i="5" s="1"/>
  <c r="R90" i="5"/>
  <c r="R89" i="5"/>
  <c r="R88" i="5" s="1"/>
  <c r="R87" i="5" s="1"/>
  <c r="P90" i="5"/>
  <c r="P89" i="5"/>
  <c r="P88" i="5" s="1"/>
  <c r="P87" i="5" s="1"/>
  <c r="AU62" i="1" s="1"/>
  <c r="J84" i="5"/>
  <c r="J83" i="5"/>
  <c r="F83" i="5"/>
  <c r="F81" i="5"/>
  <c r="E79" i="5"/>
  <c r="J59" i="5"/>
  <c r="J58" i="5"/>
  <c r="F58" i="5"/>
  <c r="F56" i="5"/>
  <c r="E54" i="5"/>
  <c r="J20" i="5"/>
  <c r="E20" i="5"/>
  <c r="F84" i="5" s="1"/>
  <c r="J19" i="5"/>
  <c r="J14" i="5"/>
  <c r="J81" i="5" s="1"/>
  <c r="E7" i="5"/>
  <c r="E75" i="5" s="1"/>
  <c r="J39" i="4"/>
  <c r="J38" i="4"/>
  <c r="AY61" i="1" s="1"/>
  <c r="J37" i="4"/>
  <c r="AX61" i="1"/>
  <c r="BI90" i="4"/>
  <c r="BH90" i="4"/>
  <c r="F38" i="4" s="1"/>
  <c r="BC61" i="1" s="1"/>
  <c r="BG90" i="4"/>
  <c r="BF90" i="4"/>
  <c r="J36" i="4" s="1"/>
  <c r="AW61" i="1" s="1"/>
  <c r="T90" i="4"/>
  <c r="T89" i="4" s="1"/>
  <c r="T88" i="4" s="1"/>
  <c r="T87" i="4" s="1"/>
  <c r="R90" i="4"/>
  <c r="R89" i="4"/>
  <c r="R88" i="4" s="1"/>
  <c r="R87" i="4" s="1"/>
  <c r="P90" i="4"/>
  <c r="P89" i="4"/>
  <c r="P88" i="4" s="1"/>
  <c r="P87" i="4" s="1"/>
  <c r="AU61" i="1" s="1"/>
  <c r="J84" i="4"/>
  <c r="J83" i="4"/>
  <c r="F83" i="4"/>
  <c r="F81" i="4"/>
  <c r="E79" i="4"/>
  <c r="J59" i="4"/>
  <c r="J58" i="4"/>
  <c r="F58" i="4"/>
  <c r="F56" i="4"/>
  <c r="E54" i="4"/>
  <c r="J20" i="4"/>
  <c r="E20" i="4"/>
  <c r="F84" i="4" s="1"/>
  <c r="J19" i="4"/>
  <c r="J14" i="4"/>
  <c r="J81" i="4" s="1"/>
  <c r="E7" i="4"/>
  <c r="E75" i="4" s="1"/>
  <c r="J39" i="3"/>
  <c r="J38" i="3"/>
  <c r="AY59" i="1" s="1"/>
  <c r="J37" i="3"/>
  <c r="AX59" i="1" s="1"/>
  <c r="BI325" i="3"/>
  <c r="BH325" i="3"/>
  <c r="BG325" i="3"/>
  <c r="BF325" i="3"/>
  <c r="T325" i="3"/>
  <c r="T324" i="3" s="1"/>
  <c r="R325" i="3"/>
  <c r="R324" i="3" s="1"/>
  <c r="P325" i="3"/>
  <c r="P324" i="3" s="1"/>
  <c r="BI323" i="3"/>
  <c r="BH323" i="3"/>
  <c r="BG323" i="3"/>
  <c r="BF323" i="3"/>
  <c r="T323" i="3"/>
  <c r="T322" i="3" s="1"/>
  <c r="R323" i="3"/>
  <c r="R322" i="3" s="1"/>
  <c r="P323" i="3"/>
  <c r="P322" i="3" s="1"/>
  <c r="BI311" i="3"/>
  <c r="BH311" i="3"/>
  <c r="BG311" i="3"/>
  <c r="BF311" i="3"/>
  <c r="T311" i="3"/>
  <c r="T310" i="3" s="1"/>
  <c r="R311" i="3"/>
  <c r="R310" i="3" s="1"/>
  <c r="P311" i="3"/>
  <c r="P310" i="3" s="1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T225" i="3" s="1"/>
  <c r="R226" i="3"/>
  <c r="R225" i="3" s="1"/>
  <c r="P226" i="3"/>
  <c r="P225" i="3" s="1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J98" i="3"/>
  <c r="J97" i="3"/>
  <c r="F97" i="3"/>
  <c r="F95" i="3"/>
  <c r="E93" i="3"/>
  <c r="J59" i="3"/>
  <c r="J58" i="3"/>
  <c r="F58" i="3"/>
  <c r="F56" i="3"/>
  <c r="E54" i="3"/>
  <c r="J20" i="3"/>
  <c r="E20" i="3"/>
  <c r="F59" i="3" s="1"/>
  <c r="J19" i="3"/>
  <c r="J14" i="3"/>
  <c r="J95" i="3" s="1"/>
  <c r="E7" i="3"/>
  <c r="E50" i="3" s="1"/>
  <c r="J39" i="2"/>
  <c r="J38" i="2"/>
  <c r="AY58" i="1" s="1"/>
  <c r="J37" i="2"/>
  <c r="AX58" i="1"/>
  <c r="BI101" i="2"/>
  <c r="BH101" i="2"/>
  <c r="BG101" i="2"/>
  <c r="BF101" i="2"/>
  <c r="T101" i="2"/>
  <c r="T100" i="2" s="1"/>
  <c r="R101" i="2"/>
  <c r="R100" i="2" s="1"/>
  <c r="P101" i="2"/>
  <c r="P100" i="2"/>
  <c r="BI99" i="2"/>
  <c r="BH99" i="2"/>
  <c r="BG99" i="2"/>
  <c r="BF99" i="2"/>
  <c r="T99" i="2"/>
  <c r="T98" i="2" s="1"/>
  <c r="R99" i="2"/>
  <c r="R98" i="2"/>
  <c r="P99" i="2"/>
  <c r="P98" i="2" s="1"/>
  <c r="BI97" i="2"/>
  <c r="BH97" i="2"/>
  <c r="BG97" i="2"/>
  <c r="BF97" i="2"/>
  <c r="T97" i="2"/>
  <c r="T96" i="2"/>
  <c r="R97" i="2"/>
  <c r="R96" i="2" s="1"/>
  <c r="R95" i="2" s="1"/>
  <c r="P97" i="2"/>
  <c r="P96" i="2" s="1"/>
  <c r="P95" i="2" s="1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J87" i="2"/>
  <c r="J86" i="2"/>
  <c r="F86" i="2"/>
  <c r="F84" i="2"/>
  <c r="E82" i="2"/>
  <c r="J59" i="2"/>
  <c r="J58" i="2"/>
  <c r="F58" i="2"/>
  <c r="F56" i="2"/>
  <c r="E54" i="2"/>
  <c r="J20" i="2"/>
  <c r="E20" i="2"/>
  <c r="F87" i="2" s="1"/>
  <c r="J19" i="2"/>
  <c r="J14" i="2"/>
  <c r="J56" i="2" s="1"/>
  <c r="E7" i="2"/>
  <c r="E50" i="2" s="1"/>
  <c r="L52" i="1"/>
  <c r="AM52" i="1"/>
  <c r="AM51" i="1"/>
  <c r="L51" i="1"/>
  <c r="AM49" i="1"/>
  <c r="L49" i="1"/>
  <c r="L46" i="1"/>
  <c r="L45" i="1"/>
  <c r="BK175" i="3"/>
  <c r="BK107" i="3"/>
  <c r="BK236" i="3"/>
  <c r="BK138" i="3"/>
  <c r="BK245" i="3"/>
  <c r="J203" i="3"/>
  <c r="J145" i="3"/>
  <c r="J231" i="3"/>
  <c r="J36" i="10"/>
  <c r="AW66" i="1" s="1"/>
  <c r="J36" i="7"/>
  <c r="AW64" i="1" s="1"/>
  <c r="J299" i="3"/>
  <c r="BK291" i="3"/>
  <c r="BK252" i="3"/>
  <c r="BK325" i="3"/>
  <c r="BK324" i="3" s="1"/>
  <c r="BK285" i="3"/>
  <c r="J269" i="3"/>
  <c r="BK205" i="3"/>
  <c r="J169" i="3"/>
  <c r="J311" i="3"/>
  <c r="BK289" i="3"/>
  <c r="J274" i="3"/>
  <c r="J234" i="3"/>
  <c r="J184" i="3"/>
  <c r="BK145" i="3"/>
  <c r="BK90" i="10"/>
  <c r="J90" i="5"/>
  <c r="J293" i="3"/>
  <c r="BK263" i="3"/>
  <c r="J229" i="3"/>
  <c r="J219" i="3"/>
  <c r="J182" i="3"/>
  <c r="J171" i="3"/>
  <c r="J132" i="3"/>
  <c r="J243" i="3"/>
  <c r="BK135" i="3"/>
  <c r="J257" i="3"/>
  <c r="BK210" i="3"/>
  <c r="J181" i="3"/>
  <c r="AS57" i="1"/>
  <c r="F39" i="7"/>
  <c r="BD64" i="1" s="1"/>
  <c r="J303" i="3"/>
  <c r="J280" i="3"/>
  <c r="BK257" i="3"/>
  <c r="J323" i="3"/>
  <c r="BK288" i="3"/>
  <c r="BK276" i="3"/>
  <c r="BK261" i="3"/>
  <c r="BK200" i="3"/>
  <c r="J107" i="3"/>
  <c r="J287" i="3"/>
  <c r="J252" i="3"/>
  <c r="BK223" i="3"/>
  <c r="BK142" i="3"/>
  <c r="J90" i="10"/>
  <c r="BK90" i="5"/>
  <c r="J301" i="3"/>
  <c r="J265" i="3"/>
  <c r="J248" i="3"/>
  <c r="J226" i="3"/>
  <c r="BK215" i="3"/>
  <c r="BK123" i="3"/>
  <c r="BK169" i="3"/>
  <c r="J138" i="3"/>
  <c r="BK268" i="3"/>
  <c r="J175" i="3"/>
  <c r="BK112" i="3"/>
  <c r="J263" i="3"/>
  <c r="J205" i="3"/>
  <c r="J158" i="3"/>
  <c r="J125" i="3"/>
  <c r="F37" i="6"/>
  <c r="BB63" i="1"/>
  <c r="J36" i="5"/>
  <c r="AW62" i="1" s="1"/>
  <c r="F37" i="4"/>
  <c r="BB61" i="1" s="1"/>
  <c r="BK311" i="3"/>
  <c r="BK287" i="3"/>
  <c r="J104" i="3"/>
  <c r="BK309" i="3"/>
  <c r="BK283" i="3"/>
  <c r="J270" i="3"/>
  <c r="J239" i="3"/>
  <c r="BK149" i="3"/>
  <c r="BK301" i="3"/>
  <c r="J266" i="3"/>
  <c r="J250" i="3"/>
  <c r="BK214" i="3"/>
  <c r="BK158" i="3"/>
  <c r="BK90" i="9"/>
  <c r="J90" i="7"/>
  <c r="BK307" i="3"/>
  <c r="BK270" i="3"/>
  <c r="BK237" i="3"/>
  <c r="J200" i="3"/>
  <c r="BK97" i="2"/>
  <c r="J149" i="3"/>
  <c r="J110" i="3"/>
  <c r="BK234" i="3"/>
  <c r="BK110" i="3"/>
  <c r="BK258" i="3"/>
  <c r="BK219" i="3"/>
  <c r="BK160" i="3"/>
  <c r="BK243" i="3"/>
  <c r="F39" i="9"/>
  <c r="BD65" i="1" s="1"/>
  <c r="BK297" i="3"/>
  <c r="J267" i="3"/>
  <c r="J241" i="3"/>
  <c r="BK281" i="3"/>
  <c r="BK266" i="3"/>
  <c r="BK229" i="3"/>
  <c r="J154" i="3"/>
  <c r="J288" i="3"/>
  <c r="J255" i="3"/>
  <c r="BK224" i="3"/>
  <c r="BK179" i="3"/>
  <c r="J112" i="3"/>
  <c r="BK90" i="6"/>
  <c r="J325" i="3"/>
  <c r="J283" i="3"/>
  <c r="BK260" i="3"/>
  <c r="J233" i="3"/>
  <c r="J197" i="3"/>
  <c r="J179" i="3"/>
  <c r="BK93" i="2"/>
  <c r="J153" i="3"/>
  <c r="BK125" i="3"/>
  <c r="J245" i="3"/>
  <c r="J142" i="3"/>
  <c r="J260" i="3"/>
  <c r="J214" i="3"/>
  <c r="J143" i="3"/>
  <c r="BK129" i="3"/>
  <c r="F39" i="4"/>
  <c r="BD61" i="1" s="1"/>
  <c r="BK293" i="3"/>
  <c r="J276" i="3"/>
  <c r="BK303" i="3"/>
  <c r="BK278" i="3"/>
  <c r="BK250" i="3"/>
  <c r="J186" i="3"/>
  <c r="J309" i="3"/>
  <c r="BK267" i="3"/>
  <c r="BK233" i="3"/>
  <c r="BK182" i="3"/>
  <c r="BK153" i="3"/>
  <c r="J93" i="2"/>
  <c r="J90" i="6"/>
  <c r="J297" i="3"/>
  <c r="BK272" i="3"/>
  <c r="BK239" i="3"/>
  <c r="J221" i="3"/>
  <c r="BK186" i="3"/>
  <c r="J94" i="2"/>
  <c r="BK139" i="3"/>
  <c r="BK101" i="2"/>
  <c r="J237" i="3"/>
  <c r="J129" i="3"/>
  <c r="J92" i="2"/>
  <c r="J220" i="3"/>
  <c r="BK154" i="3"/>
  <c r="J236" i="3"/>
  <c r="BK265" i="3"/>
  <c r="BK94" i="2"/>
  <c r="J307" i="3"/>
  <c r="BK280" i="3"/>
  <c r="J268" i="3"/>
  <c r="BK203" i="3"/>
  <c r="J123" i="3"/>
  <c r="BK299" i="3"/>
  <c r="J285" i="3"/>
  <c r="BK254" i="3"/>
  <c r="BK226" i="3"/>
  <c r="BK177" i="3"/>
  <c r="BK132" i="3"/>
  <c r="J90" i="9"/>
  <c r="BK90" i="4"/>
  <c r="J281" i="3"/>
  <c r="J254" i="3"/>
  <c r="J224" i="3"/>
  <c r="J210" i="3"/>
  <c r="BK181" i="3"/>
  <c r="J177" i="3"/>
  <c r="BK143" i="3"/>
  <c r="J272" i="3"/>
  <c r="BK231" i="3"/>
  <c r="BK104" i="3"/>
  <c r="BK221" i="3"/>
  <c r="BK197" i="3"/>
  <c r="BK253" i="3"/>
  <c r="F37" i="9"/>
  <c r="BB65" i="1" s="1"/>
  <c r="F39" i="5"/>
  <c r="BD62" i="1" s="1"/>
  <c r="F37" i="7"/>
  <c r="BB64" i="1" s="1"/>
  <c r="BK323" i="3"/>
  <c r="J258" i="3"/>
  <c r="BK92" i="2"/>
  <c r="J289" i="3"/>
  <c r="BK274" i="3"/>
  <c r="J253" i="3"/>
  <c r="BK189" i="3"/>
  <c r="J116" i="3"/>
  <c r="J291" i="3"/>
  <c r="BK269" i="3"/>
  <c r="BK248" i="3"/>
  <c r="J215" i="3"/>
  <c r="BK171" i="3"/>
  <c r="J99" i="2"/>
  <c r="BK90" i="7"/>
  <c r="J90" i="4"/>
  <c r="J278" i="3"/>
  <c r="J261" i="3"/>
  <c r="BK220" i="3"/>
  <c r="J189" i="3"/>
  <c r="BK116" i="3"/>
  <c r="J160" i="3"/>
  <c r="J135" i="3"/>
  <c r="BK241" i="3"/>
  <c r="J139" i="3"/>
  <c r="J101" i="2"/>
  <c r="J223" i="3"/>
  <c r="BK184" i="3"/>
  <c r="BK255" i="3"/>
  <c r="BK99" i="2"/>
  <c r="F38" i="9"/>
  <c r="BC65" i="1" s="1"/>
  <c r="F39" i="10"/>
  <c r="BD66" i="1" s="1"/>
  <c r="J36" i="6"/>
  <c r="AW63" i="1" s="1"/>
  <c r="T95" i="2" l="1"/>
  <c r="BK91" i="2"/>
  <c r="J91" i="2" s="1"/>
  <c r="J64" i="2" s="1"/>
  <c r="T91" i="2"/>
  <c r="P91" i="2"/>
  <c r="P90" i="2" s="1"/>
  <c r="AU58" i="1" s="1"/>
  <c r="BK103" i="3"/>
  <c r="J103" i="3" s="1"/>
  <c r="J65" i="3" s="1"/>
  <c r="P103" i="3"/>
  <c r="T103" i="3"/>
  <c r="BK141" i="3"/>
  <c r="J141" i="3" s="1"/>
  <c r="J67" i="3" s="1"/>
  <c r="T141" i="3"/>
  <c r="P168" i="3"/>
  <c r="T168" i="3"/>
  <c r="BK218" i="3"/>
  <c r="J218" i="3" s="1"/>
  <c r="J69" i="3" s="1"/>
  <c r="P218" i="3"/>
  <c r="T218" i="3"/>
  <c r="BK228" i="3"/>
  <c r="J228" i="3" s="1"/>
  <c r="J72" i="3" s="1"/>
  <c r="R228" i="3"/>
  <c r="T228" i="3"/>
  <c r="BK238" i="3"/>
  <c r="J238" i="3" s="1"/>
  <c r="J73" i="3" s="1"/>
  <c r="P238" i="3"/>
  <c r="R238" i="3"/>
  <c r="T238" i="3"/>
  <c r="BK244" i="3"/>
  <c r="J244" i="3" s="1"/>
  <c r="J74" i="3" s="1"/>
  <c r="P244" i="3"/>
  <c r="R244" i="3"/>
  <c r="T244" i="3"/>
  <c r="BK271" i="3"/>
  <c r="J271" i="3" s="1"/>
  <c r="J75" i="3" s="1"/>
  <c r="P271" i="3"/>
  <c r="R271" i="3"/>
  <c r="T271" i="3"/>
  <c r="BK286" i="3"/>
  <c r="J286" i="3" s="1"/>
  <c r="J76" i="3" s="1"/>
  <c r="P286" i="3"/>
  <c r="R286" i="3"/>
  <c r="T286" i="3"/>
  <c r="P141" i="3"/>
  <c r="P228" i="3"/>
  <c r="R91" i="2"/>
  <c r="R90" i="2" s="1"/>
  <c r="R103" i="3"/>
  <c r="BK131" i="3"/>
  <c r="J131" i="3"/>
  <c r="J66" i="3" s="1"/>
  <c r="P131" i="3"/>
  <c r="R131" i="3"/>
  <c r="T131" i="3"/>
  <c r="R141" i="3"/>
  <c r="BK168" i="3"/>
  <c r="J168" i="3" s="1"/>
  <c r="J68" i="3" s="1"/>
  <c r="R168" i="3"/>
  <c r="R218" i="3"/>
  <c r="J84" i="2"/>
  <c r="BE97" i="2"/>
  <c r="BE101" i="2"/>
  <c r="BE123" i="3"/>
  <c r="BE234" i="3"/>
  <c r="BE248" i="3"/>
  <c r="BE291" i="3"/>
  <c r="BE143" i="3"/>
  <c r="BE153" i="3"/>
  <c r="BE175" i="3"/>
  <c r="BE186" i="3"/>
  <c r="BE200" i="3"/>
  <c r="BE203" i="3"/>
  <c r="BE214" i="3"/>
  <c r="BE223" i="3"/>
  <c r="BE224" i="3"/>
  <c r="BE226" i="3"/>
  <c r="BE237" i="3"/>
  <c r="BE243" i="3"/>
  <c r="BE254" i="3"/>
  <c r="BE255" i="3"/>
  <c r="BE99" i="2"/>
  <c r="BE107" i="3"/>
  <c r="BE110" i="3"/>
  <c r="BE116" i="3"/>
  <c r="BE132" i="3"/>
  <c r="BE135" i="3"/>
  <c r="BE139" i="3"/>
  <c r="BE179" i="3"/>
  <c r="BE181" i="3"/>
  <c r="BE233" i="3"/>
  <c r="BE239" i="3"/>
  <c r="BE252" i="3"/>
  <c r="BE257" i="3"/>
  <c r="BE93" i="2"/>
  <c r="J56" i="3"/>
  <c r="E89" i="3"/>
  <c r="F98" i="3"/>
  <c r="BE171" i="3"/>
  <c r="BE210" i="3"/>
  <c r="BE231" i="3"/>
  <c r="BE236" i="3"/>
  <c r="BE253" i="3"/>
  <c r="BE258" i="3"/>
  <c r="BE261" i="3"/>
  <c r="BE276" i="3"/>
  <c r="BE280" i="3"/>
  <c r="BE285" i="3"/>
  <c r="BE287" i="3"/>
  <c r="BE293" i="3"/>
  <c r="BE303" i="3"/>
  <c r="BE323" i="3"/>
  <c r="BK225" i="3"/>
  <c r="J225" i="3" s="1"/>
  <c r="J70" i="3" s="1"/>
  <c r="BK310" i="3"/>
  <c r="J310" i="3" s="1"/>
  <c r="J77" i="3" s="1"/>
  <c r="BK322" i="3"/>
  <c r="J322" i="3" s="1"/>
  <c r="J78" i="3" s="1"/>
  <c r="J324" i="3"/>
  <c r="J79" i="3" s="1"/>
  <c r="E50" i="4"/>
  <c r="J56" i="4"/>
  <c r="F59" i="4"/>
  <c r="BE90" i="4"/>
  <c r="J35" i="4" s="1"/>
  <c r="AV61" i="1" s="1"/>
  <c r="AT61" i="1" s="1"/>
  <c r="BK89" i="4"/>
  <c r="J89" i="4" s="1"/>
  <c r="J65" i="4" s="1"/>
  <c r="E50" i="5"/>
  <c r="J56" i="5"/>
  <c r="F59" i="5"/>
  <c r="BE90" i="5"/>
  <c r="J35" i="5" s="1"/>
  <c r="AV62" i="1" s="1"/>
  <c r="AT62" i="1" s="1"/>
  <c r="BK89" i="5"/>
  <c r="J89" i="5" s="1"/>
  <c r="J65" i="5" s="1"/>
  <c r="E50" i="6"/>
  <c r="J56" i="6"/>
  <c r="F59" i="6"/>
  <c r="BE90" i="6"/>
  <c r="BK89" i="6"/>
  <c r="J89" i="6" s="1"/>
  <c r="J65" i="6" s="1"/>
  <c r="E50" i="7"/>
  <c r="J56" i="7"/>
  <c r="F59" i="7"/>
  <c r="BE90" i="7"/>
  <c r="BK89" i="7"/>
  <c r="J89" i="7" s="1"/>
  <c r="J65" i="7" s="1"/>
  <c r="E50" i="9"/>
  <c r="J56" i="9"/>
  <c r="F59" i="9"/>
  <c r="BE90" i="9"/>
  <c r="J35" i="9" s="1"/>
  <c r="AV65" i="1" s="1"/>
  <c r="AT65" i="1" s="1"/>
  <c r="BK89" i="9"/>
  <c r="J89" i="9" s="1"/>
  <c r="J65" i="9" s="1"/>
  <c r="E50" i="10"/>
  <c r="J56" i="10"/>
  <c r="F59" i="10"/>
  <c r="BE90" i="10"/>
  <c r="BK89" i="10"/>
  <c r="J89" i="10" s="1"/>
  <c r="J65" i="10" s="1"/>
  <c r="E78" i="2"/>
  <c r="BE92" i="2"/>
  <c r="BE94" i="2"/>
  <c r="BK96" i="2"/>
  <c r="BK98" i="2"/>
  <c r="J98" i="2" s="1"/>
  <c r="J67" i="2" s="1"/>
  <c r="BE129" i="3"/>
  <c r="BE138" i="3"/>
  <c r="BE149" i="3"/>
  <c r="BE154" i="3"/>
  <c r="BE169" i="3"/>
  <c r="BE189" i="3"/>
  <c r="BE197" i="3"/>
  <c r="BE205" i="3"/>
  <c r="BE220" i="3"/>
  <c r="BE229" i="3"/>
  <c r="BE241" i="3"/>
  <c r="BE260" i="3"/>
  <c r="BE263" i="3"/>
  <c r="BE278" i="3"/>
  <c r="BE283" i="3"/>
  <c r="BE297" i="3"/>
  <c r="BE307" i="3"/>
  <c r="F59" i="2"/>
  <c r="BE104" i="3"/>
  <c r="BE112" i="3"/>
  <c r="BE125" i="3"/>
  <c r="BE142" i="3"/>
  <c r="BE145" i="3"/>
  <c r="BE158" i="3"/>
  <c r="BE160" i="3"/>
  <c r="BE177" i="3"/>
  <c r="BE182" i="3"/>
  <c r="BE184" i="3"/>
  <c r="BE215" i="3"/>
  <c r="BE219" i="3"/>
  <c r="BE221" i="3"/>
  <c r="BE245" i="3"/>
  <c r="BE265" i="3"/>
  <c r="BE267" i="3"/>
  <c r="BE269" i="3"/>
  <c r="BE272" i="3"/>
  <c r="BE289" i="3"/>
  <c r="BE299" i="3"/>
  <c r="BE311" i="3"/>
  <c r="BE325" i="3"/>
  <c r="BK100" i="2"/>
  <c r="J100" i="2" s="1"/>
  <c r="J68" i="2" s="1"/>
  <c r="BE250" i="3"/>
  <c r="BE266" i="3"/>
  <c r="BE268" i="3"/>
  <c r="BE270" i="3"/>
  <c r="BE274" i="3"/>
  <c r="BE281" i="3"/>
  <c r="BE288" i="3"/>
  <c r="BE301" i="3"/>
  <c r="BE309" i="3"/>
  <c r="J36" i="2"/>
  <c r="AW58" i="1" s="1"/>
  <c r="J36" i="3"/>
  <c r="J35" i="10"/>
  <c r="AV66" i="1"/>
  <c r="AT66" i="1" s="1"/>
  <c r="J35" i="7"/>
  <c r="AV64" i="1" s="1"/>
  <c r="AT64" i="1" s="1"/>
  <c r="F36" i="5"/>
  <c r="BA62" i="1" s="1"/>
  <c r="F39" i="2"/>
  <c r="BD58" i="1" s="1"/>
  <c r="F36" i="10"/>
  <c r="BA66" i="1" s="1"/>
  <c r="J35" i="6"/>
  <c r="AV63" i="1" s="1"/>
  <c r="AT63" i="1" s="1"/>
  <c r="F38" i="2"/>
  <c r="BC58" i="1" s="1"/>
  <c r="F36" i="2"/>
  <c r="BA58" i="1" s="1"/>
  <c r="F37" i="3"/>
  <c r="F37" i="2"/>
  <c r="BB58" i="1" s="1"/>
  <c r="F38" i="3"/>
  <c r="F36" i="3"/>
  <c r="F39" i="3"/>
  <c r="F36" i="4"/>
  <c r="BA61" i="1" s="1"/>
  <c r="AS56" i="1"/>
  <c r="F36" i="6"/>
  <c r="BA63" i="1" s="1"/>
  <c r="F36" i="9"/>
  <c r="BA65" i="1" s="1"/>
  <c r="F36" i="7"/>
  <c r="BA64" i="1" s="1"/>
  <c r="AW59" i="1" l="1"/>
  <c r="AV60" i="1"/>
  <c r="AT60" i="1" s="1"/>
  <c r="AN60" i="1" s="1"/>
  <c r="BB59" i="1"/>
  <c r="BA60" i="1"/>
  <c r="BD59" i="1"/>
  <c r="BC60" i="1"/>
  <c r="BA59" i="1"/>
  <c r="AZ60" i="1"/>
  <c r="BC59" i="1"/>
  <c r="BC57" i="1" s="1"/>
  <c r="BC56" i="1" s="1"/>
  <c r="AY56" i="1" s="1"/>
  <c r="BB60" i="1"/>
  <c r="T90" i="2"/>
  <c r="P227" i="3"/>
  <c r="BK95" i="2"/>
  <c r="J95" i="2" s="1"/>
  <c r="J65" i="2" s="1"/>
  <c r="R227" i="3"/>
  <c r="T102" i="3"/>
  <c r="R102" i="3"/>
  <c r="T227" i="3"/>
  <c r="P102" i="3"/>
  <c r="P101" i="3" s="1"/>
  <c r="AU59" i="1" s="1"/>
  <c r="AU57" i="1" s="1"/>
  <c r="AU56" i="1" s="1"/>
  <c r="J96" i="2"/>
  <c r="J66" i="2"/>
  <c r="BK227" i="3"/>
  <c r="J227" i="3" s="1"/>
  <c r="J71" i="3" s="1"/>
  <c r="BK88" i="4"/>
  <c r="J88" i="4" s="1"/>
  <c r="J64" i="4" s="1"/>
  <c r="BK88" i="5"/>
  <c r="J88" i="5" s="1"/>
  <c r="J64" i="5" s="1"/>
  <c r="BK88" i="6"/>
  <c r="J88" i="6" s="1"/>
  <c r="J64" i="6" s="1"/>
  <c r="BK88" i="7"/>
  <c r="J88" i="7"/>
  <c r="J64" i="7" s="1"/>
  <c r="BK88" i="9"/>
  <c r="J88" i="9"/>
  <c r="J64" i="9" s="1"/>
  <c r="BK88" i="10"/>
  <c r="J88" i="10" s="1"/>
  <c r="J64" i="10" s="1"/>
  <c r="BK102" i="3"/>
  <c r="BB57" i="1"/>
  <c r="AX57" i="1" s="1"/>
  <c r="F35" i="5"/>
  <c r="AZ62" i="1"/>
  <c r="F35" i="10"/>
  <c r="AZ66" i="1" s="1"/>
  <c r="F35" i="3"/>
  <c r="AZ59" i="1" s="1"/>
  <c r="F35" i="9"/>
  <c r="AZ65" i="1"/>
  <c r="F35" i="2"/>
  <c r="AZ58" i="1" s="1"/>
  <c r="J35" i="2"/>
  <c r="AV58" i="1" s="1"/>
  <c r="AT58" i="1" s="1"/>
  <c r="F35" i="7"/>
  <c r="AZ64" i="1" s="1"/>
  <c r="F35" i="6"/>
  <c r="AZ63" i="1" s="1"/>
  <c r="BD57" i="1"/>
  <c r="BD56" i="1" s="1"/>
  <c r="W34" i="1" s="1"/>
  <c r="J35" i="3"/>
  <c r="AV59" i="1" s="1"/>
  <c r="AT59" i="1" s="1"/>
  <c r="BA57" i="1"/>
  <c r="AW57" i="1" s="1"/>
  <c r="F35" i="4"/>
  <c r="AZ61" i="1" s="1"/>
  <c r="J102" i="3" l="1"/>
  <c r="J64" i="3" s="1"/>
  <c r="BK101" i="3"/>
  <c r="J101" i="3" s="1"/>
  <c r="J63" i="3" s="1"/>
  <c r="R101" i="3"/>
  <c r="W33" i="1"/>
  <c r="AY57" i="1"/>
  <c r="BK90" i="2"/>
  <c r="J90" i="2" s="1"/>
  <c r="J63" i="2" s="1"/>
  <c r="T101" i="3"/>
  <c r="BK87" i="4"/>
  <c r="J87" i="4" s="1"/>
  <c r="J63" i="4" s="1"/>
  <c r="BK87" i="5"/>
  <c r="J87" i="5" s="1"/>
  <c r="J63" i="5" s="1"/>
  <c r="BK87" i="6"/>
  <c r="J87" i="6"/>
  <c r="J63" i="6" s="1"/>
  <c r="BK87" i="7"/>
  <c r="J87" i="7" s="1"/>
  <c r="J63" i="7" s="1"/>
  <c r="BK87" i="9"/>
  <c r="J87" i="9" s="1"/>
  <c r="J63" i="9" s="1"/>
  <c r="BK87" i="10"/>
  <c r="J87" i="10"/>
  <c r="J63" i="10" s="1"/>
  <c r="BB56" i="1"/>
  <c r="W32" i="1" s="1"/>
  <c r="AZ57" i="1"/>
  <c r="AV57" i="1" s="1"/>
  <c r="AT57" i="1" s="1"/>
  <c r="BA56" i="1"/>
  <c r="AW56" i="1" s="1"/>
  <c r="AK31" i="1" s="1"/>
  <c r="J32" i="2" l="1"/>
  <c r="AG58" i="1" s="1"/>
  <c r="AN58" i="1" s="1"/>
  <c r="AX56" i="1"/>
  <c r="J32" i="7"/>
  <c r="AG64" i="1"/>
  <c r="AN64" i="1" s="1"/>
  <c r="J32" i="9"/>
  <c r="AG65" i="1" s="1"/>
  <c r="AN65" i="1" s="1"/>
  <c r="J32" i="5"/>
  <c r="AG62" i="1"/>
  <c r="AN62" i="1" s="1"/>
  <c r="J32" i="4"/>
  <c r="AG61" i="1" s="1"/>
  <c r="AN61" i="1" s="1"/>
  <c r="W31" i="1"/>
  <c r="AZ56" i="1"/>
  <c r="AV56" i="1" s="1"/>
  <c r="AK30" i="1" s="1"/>
  <c r="J32" i="10"/>
  <c r="AG66" i="1"/>
  <c r="AN66" i="1" s="1"/>
  <c r="J32" i="6"/>
  <c r="AG63" i="1" s="1"/>
  <c r="AN63" i="1" s="1"/>
  <c r="J32" i="3"/>
  <c r="AG59" i="1" s="1"/>
  <c r="AN59" i="1" s="1"/>
  <c r="J41" i="2" l="1"/>
  <c r="J41" i="3"/>
  <c r="J41" i="4"/>
  <c r="J41" i="5"/>
  <c r="J41" i="6"/>
  <c r="J41" i="7"/>
  <c r="J41" i="9"/>
  <c r="J41" i="10"/>
  <c r="AG57" i="1"/>
  <c r="AG56" i="1" s="1"/>
  <c r="AK27" i="1" s="1"/>
  <c r="AK36" i="1" s="1"/>
  <c r="AT56" i="1"/>
  <c r="W30" i="1"/>
  <c r="AN57" i="1" l="1"/>
  <c r="AN56" i="1"/>
</calcChain>
</file>

<file path=xl/sharedStrings.xml><?xml version="1.0" encoding="utf-8"?>
<sst xmlns="http://schemas.openxmlformats.org/spreadsheetml/2006/main" count="5482" uniqueCount="1002">
  <si>
    <t>Export Komplet</t>
  </si>
  <si>
    <t>VZ</t>
  </si>
  <si>
    <t>2.0</t>
  </si>
  <si>
    <t/>
  </si>
  <si>
    <t>False</t>
  </si>
  <si>
    <t>{a70ea815-7111-4f9c-bf3a-196e148ec8fc}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</si>
  <si>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</si>
  <si>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</si>
  <si>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</si>
  <si>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</si>
  <si>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</si>
  <si>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</si>
  <si>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</si>
  <si>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</si>
  <si>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</si>
  <si>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200601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</si>
  <si>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</si>
  <si>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</si>
  <si>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SPOJOVACÍ LOGISTICKÉ A PROVOZNÍ KORIDORY A ZMĚNA PŘIPOJENÍ ČEZ DISTRIBUCE a.s</t>
  </si>
  <si>
    <t>KSO:</t>
  </si>
  <si>
    <t>CC-CZ:</t>
  </si>
  <si>
    <t>Místo:</t>
  </si>
  <si>
    <t>Oblastní nemocnice Náchod</t>
  </si>
  <si>
    <t>Datum: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</si>
  <si>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</si>
  <si>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</si>
  <si>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</si>
  <si>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</si>
  <si>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</si>
  <si>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</si>
  <si>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</si>
  <si>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25264451</t>
  </si>
  <si>
    <t>Proxion s.r.o.</t>
  </si>
  <si>
    <t>True</t>
  </si>
  <si>
    <t>Zpracovatel:</t>
  </si>
  <si>
    <t>15080765</t>
  </si>
  <si>
    <t>Ivan Mezera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</si>
  <si>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</si>
  <si>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</si>
  <si>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</si>
  <si>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</si>
  <si>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</si>
  <si>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</si>
  <si>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</si>
  <si>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</si>
  <si>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</si>
  <si>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</si>
  <si>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</si>
  <si>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</si>
  <si>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</si>
  <si>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</si>
  <si>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</si>
  <si>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</si>
  <si>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</si>
  <si>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</si>
  <si>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</si>
  <si>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</si>
  <si>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</si>
  <si>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</si>
  <si>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</si>
  <si>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</si>
  <si>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</si>
  <si>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</si>
  <si>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</si>
  <si>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</si>
  <si>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</si>
  <si>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</si>
  <si>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</si>
  <si>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</si>
  <si>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</si>
  <si>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</si>
  <si>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</si>
  <si>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</si>
  <si>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</si>
  <si>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</si>
  <si>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</si>
  <si>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</si>
  <si>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026</t>
  </si>
  <si>
    <t>Propojení  podzemního pavilonu A a K</t>
  </si>
  <si>
    <t>STA</t>
  </si>
  <si>
    <t>1</t>
  </si>
  <si>
    <t>{bf2ca25c-485e-4ab7-b197-cd1b5f84551c}</t>
  </si>
  <si>
    <t>2</t>
  </si>
  <si>
    <t>/</t>
  </si>
  <si>
    <t>SO 026.00</t>
  </si>
  <si>
    <t>Vedlejší a ostatní náklady</t>
  </si>
  <si>
    <t>Soupis</t>
  </si>
  <si>
    <t>{a2bf267e-8cbf-45e5-94f2-4c7f69a254c6}</t>
  </si>
  <si>
    <t>SO 026.01</t>
  </si>
  <si>
    <t>Stavební část</t>
  </si>
  <si>
    <t>{ffbeae72-3d8d-4534-91a8-1938f44d4d0e}</t>
  </si>
  <si>
    <t>SO 026.02</t>
  </si>
  <si>
    <t>Vytápění</t>
  </si>
  <si>
    <t>{a16c70a5-b2c0-4026-af38-656cba25e34b}</t>
  </si>
  <si>
    <t>SO 026.03</t>
  </si>
  <si>
    <t>Elektroinstalace - silnoproud</t>
  </si>
  <si>
    <t>{9b0e67a1-a2e6-4ea6-b547-f500dbc2ae1f}</t>
  </si>
  <si>
    <t>SO 026.04</t>
  </si>
  <si>
    <t>Elektroinstalace - slaboproud</t>
  </si>
  <si>
    <t>{e9a14fab-56ab-45af-93e9-6a9fe25b7847}</t>
  </si>
  <si>
    <t>SO 026.05</t>
  </si>
  <si>
    <t>{8ac8cad3-2905-4084-a814-e949d6e16408}</t>
  </si>
  <si>
    <t>SO 026.06</t>
  </si>
  <si>
    <t>SO 026.07</t>
  </si>
  <si>
    <t>Měření a regulace</t>
  </si>
  <si>
    <t>{d0407dba-2cf0-4afd-b653-a97db96bde90}</t>
  </si>
  <si>
    <t>Potrubní pošta</t>
  </si>
  <si>
    <t>{89620955-72cd-4ccd-b9ba-b1744c5f9f7e}</t>
  </si>
  <si>
    <t>KRYCÍ LIST SOUPISU PRACÍ</t>
  </si>
  <si>
    <t>Objekt:</t>
  </si>
  <si>
    <t>SO 026 - Propojení  podzemního pavilonu A a K</t>
  </si>
  <si>
    <t>Soupis:</t>
  </si>
  <si>
    <t>SO 026.00 - Vedlejší a ostatní náklady</t>
  </si>
  <si>
    <t>REKAPITULACE ČLENĚNÍ SOUPISU PRACÍ</t>
  </si>
  <si>
    <t>Kód dílu - Popis</t>
  </si>
  <si>
    <t>Cena celkem [CZK]</t>
  </si>
  <si>
    <t>-1</t>
  </si>
  <si>
    <t>OST - Ostatní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</si>
  <si>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</si>
  <si>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</si>
  <si>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</si>
  <si>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</si>
  <si>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</si>
  <si>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</si>
  <si>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</si>
  <si>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</si>
  <si>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</si>
  <si>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</si>
  <si>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</si>
  <si>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</si>
  <si>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</si>
  <si>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</si>
  <si>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</si>
  <si>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</si>
  <si>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</si>
  <si>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</si>
  <si>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</si>
  <si>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</si>
  <si>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</si>
  <si>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</si>
  <si>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013002001.R</t>
  </si>
  <si>
    <t>Dokumentace skutečného provedení stavby</t>
  </si>
  <si>
    <t>soubor</t>
  </si>
  <si>
    <t>1024</t>
  </si>
  <si>
    <t>-544779631</t>
  </si>
  <si>
    <t>013002003.R</t>
  </si>
  <si>
    <t>Vyhotovení výrobní dokumentace Al výrobků</t>
  </si>
  <si>
    <t>-1887531456</t>
  </si>
  <si>
    <t>3</t>
  </si>
  <si>
    <t xml:space="preserve">Koordinace všech profesí </t>
  </si>
  <si>
    <t>2045835479</t>
  </si>
  <si>
    <t>VRN</t>
  </si>
  <si>
    <t>Vedlejší rozpočtové náklady</t>
  </si>
  <si>
    <t>5</t>
  </si>
  <si>
    <t>VRN3</t>
  </si>
  <si>
    <t>Zařízení staveniště</t>
  </si>
  <si>
    <t>030001000.R</t>
  </si>
  <si>
    <t xml:space="preserve">Zařízení staveniště </t>
  </si>
  <si>
    <t>-1319411749</t>
  </si>
  <si>
    <t>VRN4</t>
  </si>
  <si>
    <t>Inženýrská činnost</t>
  </si>
  <si>
    <t>045002009.R</t>
  </si>
  <si>
    <t>Inženýrské služby a průzkumy (součinnost při získání kolaudačního souhlasu</t>
  </si>
  <si>
    <t>-881347761</t>
  </si>
  <si>
    <t>VRN7</t>
  </si>
  <si>
    <t>Provozní vlivy</t>
  </si>
  <si>
    <t>6</t>
  </si>
  <si>
    <t>070001000</t>
  </si>
  <si>
    <t>885575534</t>
  </si>
  <si>
    <t>SO 026.01 - Stavební část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</si>
  <si>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</si>
  <si>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</si>
  <si>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</si>
  <si>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</si>
  <si>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</si>
  <si>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</si>
  <si>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</si>
  <si>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</si>
  <si>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</si>
  <si>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</si>
  <si>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</si>
  <si>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</si>
  <si>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</si>
  <si>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</si>
  <si>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</si>
  <si>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</si>
  <si>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</si>
  <si>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>HSV</t>
  </si>
  <si>
    <t>Práce a dodávky HSV</t>
  </si>
  <si>
    <t>Svislé a kompletní konstrukce</t>
  </si>
  <si>
    <t>311234081</t>
  </si>
  <si>
    <t>Zdivo jednovrstvé z cihel děrovaných nebroušených klasických spojených na pero a drážku na maltu M5, pevnost cihel do P10, tl. zdiva 380 mm</t>
  </si>
  <si>
    <t>m2</t>
  </si>
  <si>
    <t>-528994600</t>
  </si>
  <si>
    <t>VV</t>
  </si>
  <si>
    <t>1,3*3,17</t>
  </si>
  <si>
    <t>317234410</t>
  </si>
  <si>
    <t>Vyzdívka mezi nosníky cihlami pálenými na maltu cementovou</t>
  </si>
  <si>
    <t>m3</t>
  </si>
  <si>
    <t>-1218022118</t>
  </si>
  <si>
    <t>(4,2+2,8*2)*0,375*0,15</t>
  </si>
  <si>
    <t>Součet</t>
  </si>
  <si>
    <t>317944323</t>
  </si>
  <si>
    <t>Válcované nosníky dodatečně osazované do připravených otvorů bez zazdění hlav č. 14 až 22</t>
  </si>
  <si>
    <t>t</t>
  </si>
  <si>
    <t>-355992325</t>
  </si>
  <si>
    <t>(4,2*3+2,8*2*2+2,75)*0,0144</t>
  </si>
  <si>
    <t>319202321</t>
  </si>
  <si>
    <t>Vyrovnání nerovného povrchu vnitřního i vnějšího zdiva přizděním, tl. přes 30 do 80 mm</t>
  </si>
  <si>
    <t>-441744091</t>
  </si>
  <si>
    <t>1,0*0,375</t>
  </si>
  <si>
    <t>1,2*0,375</t>
  </si>
  <si>
    <t>342244111</t>
  </si>
  <si>
    <t>Příčky jednoduché z cihel děrovaných klasických spojených na pero a drážku na maltu M5, pevnost cihel do P15, tl. příčky 115 mm</t>
  </si>
  <si>
    <t>-1902872949</t>
  </si>
  <si>
    <t>4,7*2,4</t>
  </si>
  <si>
    <t>-0,9*2,0</t>
  </si>
  <si>
    <t>13,5*2,4</t>
  </si>
  <si>
    <t>-0,9*2,0*3</t>
  </si>
  <si>
    <t>0,7*2,4</t>
  </si>
  <si>
    <t>342291121</t>
  </si>
  <si>
    <t>Ukotvení příček plochými kotvami, do konstrukce cihelné</t>
  </si>
  <si>
    <t>m</t>
  </si>
  <si>
    <t>-87163038</t>
  </si>
  <si>
    <t>2,4*4</t>
  </si>
  <si>
    <t>7</t>
  </si>
  <si>
    <t>342291131</t>
  </si>
  <si>
    <t>Ukotvení příček plochými kotvami, do konstrukce betonové</t>
  </si>
  <si>
    <t>445995111</t>
  </si>
  <si>
    <t>4,7+13,5+0,7</t>
  </si>
  <si>
    <t>-0,9*4</t>
  </si>
  <si>
    <t>8</t>
  </si>
  <si>
    <t>346244381</t>
  </si>
  <si>
    <t>Plentování ocelových válcovaných nosníků jednostranné cihlami na maltu, výška stojiny do 200 mm</t>
  </si>
  <si>
    <t>-964770217</t>
  </si>
  <si>
    <t>(2,75+2,8*2+4,2)*0,2*2</t>
  </si>
  <si>
    <t>Vodorovné konstrukce</t>
  </si>
  <si>
    <t>9</t>
  </si>
  <si>
    <t>417321313</t>
  </si>
  <si>
    <t>Ztužující pásy a věnce z betonu železového (bez výztuže) tř. C 16/20</t>
  </si>
  <si>
    <t>1051122820</t>
  </si>
  <si>
    <t>(4,7+13,5+0,7)*0,115*0,1</t>
  </si>
  <si>
    <t>10</t>
  </si>
  <si>
    <t>417351115</t>
  </si>
  <si>
    <t>Bednění bočnic ztužujících pásů a věnců včetně vzpěr zřízení</t>
  </si>
  <si>
    <t>-922593272</t>
  </si>
  <si>
    <t>(4,7+13,5+0,7)*0,1*2</t>
  </si>
  <si>
    <t>11</t>
  </si>
  <si>
    <t>417351116</t>
  </si>
  <si>
    <t>Bednění bočnic ztužujících pásů a věnců včetně vzpěr odstranění</t>
  </si>
  <si>
    <t>211960164</t>
  </si>
  <si>
    <t>12</t>
  </si>
  <si>
    <t>417361821</t>
  </si>
  <si>
    <t>Výztuž ztužujících pásů a věnců z betonářské oceli 10 505 (R) nebo BSt 500</t>
  </si>
  <si>
    <t>-1617224528</t>
  </si>
  <si>
    <t>0,217*0,01</t>
  </si>
  <si>
    <t>Úpravy povrchů, podlahy a osazování výplní</t>
  </si>
  <si>
    <t>13</t>
  </si>
  <si>
    <t>611315221</t>
  </si>
  <si>
    <t>Vápenná omítka jednotlivých malých ploch štuková na stropech, plochy jednotlivě do 0,09 m2</t>
  </si>
  <si>
    <t>kus</t>
  </si>
  <si>
    <t>2106757177</t>
  </si>
  <si>
    <t>14</t>
  </si>
  <si>
    <t>612142001</t>
  </si>
  <si>
    <t>Potažení vnitřních ploch pletivem v ploše nebo pruzích, na plném podkladu sklovláknitým vtlačením do tmelu stěn</t>
  </si>
  <si>
    <t>-2078260787</t>
  </si>
  <si>
    <t>4,0*3,5</t>
  </si>
  <si>
    <t>612321141</t>
  </si>
  <si>
    <t>Omítka vápenocementová vnitřních ploch nanášená ručně dvouvrstvá, tloušťky jádrové omítky do 10 mm a tloušťky štuku do 3 mm štuková svislých konstrukcí stěn</t>
  </si>
  <si>
    <t>1227936734</t>
  </si>
  <si>
    <t>1,3*3,17*2</t>
  </si>
  <si>
    <t>38,16*2</t>
  </si>
  <si>
    <t>16</t>
  </si>
  <si>
    <t>612325302</t>
  </si>
  <si>
    <t>Vápenocementová omítka ostění nebo nadpraží štuková</t>
  </si>
  <si>
    <t>565769454</t>
  </si>
  <si>
    <t>(1,9+1,0*2)*0,375</t>
  </si>
  <si>
    <t>(1,7+1,2*2)*0,375</t>
  </si>
  <si>
    <t>17</t>
  </si>
  <si>
    <t>612511021</t>
  </si>
  <si>
    <t>Omítka tenkovrstvá akrylátová vnitřních ploch probarvená, včetně penetrace podkladu zrnitá, tloušťky 2,0 mm svislých konstrukcí stěn v podlaží i na schodišti</t>
  </si>
  <si>
    <t>1080966481</t>
  </si>
  <si>
    <t>18</t>
  </si>
  <si>
    <t>615142012</t>
  </si>
  <si>
    <t>Potažení vnitřních ploch pletivem v ploše nebo pruzích, na plném podkladu rabicovým provizorním přichycením nosníků</t>
  </si>
  <si>
    <t>2142388741</t>
  </si>
  <si>
    <t>(4,8+2,8*2)*0,8</t>
  </si>
  <si>
    <t>2,75*0,53</t>
  </si>
  <si>
    <t>19</t>
  </si>
  <si>
    <t>631312131</t>
  </si>
  <si>
    <t>Doplnění dosavadních mazanin prostým betonem s dodáním hmot, bez potěru, plochy jednotlivě přes 1 m2 do 4 m2 a tl. přes 80 mm</t>
  </si>
  <si>
    <t>1432303990</t>
  </si>
  <si>
    <t>4,2*0,375*0,15</t>
  </si>
  <si>
    <t>20</t>
  </si>
  <si>
    <t>631312141</t>
  </si>
  <si>
    <t>Doplnění dosavadních mazanin prostým betonem s dodáním hmot, bez potěru, plochy jednotlivě rýh v dosavadních mazaninách</t>
  </si>
  <si>
    <t>-960314857</t>
  </si>
  <si>
    <t>"pro út"</t>
  </si>
  <si>
    <t>3,5*0,2*0,15</t>
  </si>
  <si>
    <t>"po příčkách</t>
  </si>
  <si>
    <t>(2,5+1,9+9,3)*0,12*0,1</t>
  </si>
  <si>
    <t>"ostatní"</t>
  </si>
  <si>
    <t>30,0*0,25*0,1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</si>
  <si>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</si>
  <si>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</si>
  <si>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</si>
  <si>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-1612877489</t>
  </si>
  <si>
    <t>(44,7+14,5+63,3+12,9)*0,5</t>
  </si>
  <si>
    <t>22</t>
  </si>
  <si>
    <t>952901122</t>
  </si>
  <si>
    <t>Čištění budov při provádění oprav a udržovacích prací dveří nebo vrat omytím, plochy do přes 1,5 do 3,0 m2</t>
  </si>
  <si>
    <t>-911063657</t>
  </si>
  <si>
    <t>0,9*2,0*2*4</t>
  </si>
  <si>
    <t>2,2*2,05*2</t>
  </si>
  <si>
    <t>23</t>
  </si>
  <si>
    <t>952902021</t>
  </si>
  <si>
    <t>Čištění budov při provádění oprav a udržovacích prací podlah hladkých zametením</t>
  </si>
  <si>
    <t>-258761053</t>
  </si>
  <si>
    <t>(44,7+14,5+63,3+12,9)*3</t>
  </si>
  <si>
    <t>24</t>
  </si>
  <si>
    <t>952902031</t>
  </si>
  <si>
    <t>Čištění budov při provádění oprav a udržovacích prací podlah hladkých omytím</t>
  </si>
  <si>
    <t>-140521040</t>
  </si>
  <si>
    <t>(44,7+14,5+63,3+12,9)*2</t>
  </si>
  <si>
    <t>25</t>
  </si>
  <si>
    <t>953241111</t>
  </si>
  <si>
    <t>Osazení smykových trnů do dilatačních spár jednoduchých pro nižší zatížení z nerezové nebo pozinkované oceli bez pouzdra, průměr 20 mm</t>
  </si>
  <si>
    <t>1795481842</t>
  </si>
  <si>
    <t>90</t>
  </si>
  <si>
    <t>26</t>
  </si>
  <si>
    <t>M</t>
  </si>
  <si>
    <t>54879287</t>
  </si>
  <si>
    <t>trn pro přenos smykové síly u dilatačních spár pro nižší zatížení pozink s kombinovaným pouzdrem z plastu D 20mm</t>
  </si>
  <si>
    <t>1245770275</t>
  </si>
  <si>
    <t>27</t>
  </si>
  <si>
    <t>953943113</t>
  </si>
  <si>
    <t>Osazování drobných kovových předmětů výrobků ostatních jinde neuvedených do vynechaných či vysekaných kapes zdiva, se zajištěním polohy se zalitím maltou cementovou, hmotnosti přes 5 do 15 kg/kus</t>
  </si>
  <si>
    <t>1138701590</t>
  </si>
  <si>
    <t>"pomocná konstrukce podhledu"18</t>
  </si>
  <si>
    <t>28</t>
  </si>
  <si>
    <t>953966121.S</t>
  </si>
  <si>
    <t xml:space="preserve">Montáž ochranného madla na stěnu pomocí hmoždinek </t>
  </si>
  <si>
    <t>-573715139</t>
  </si>
  <si>
    <t>"03Z"13</t>
  </si>
  <si>
    <t>29</t>
  </si>
  <si>
    <t>55343059.R</t>
  </si>
  <si>
    <t>madlo ocranné na stěnu oc.konstrukce 2x tr d 44,5x2,5 + TP 15/15/2 překližka tl. 8 mm</t>
  </si>
  <si>
    <t>1980127228</t>
  </si>
  <si>
    <t>P</t>
  </si>
  <si>
    <t>Poznámka k položce:_x000D_
specifikace viz.v.č.AST- 4</t>
  </si>
  <si>
    <t>11,818*1,1 'Přepočtené koeficientem množství</t>
  </si>
  <si>
    <t>30</t>
  </si>
  <si>
    <t>962031133</t>
  </si>
  <si>
    <t>Bourání příček z cihel, tvárnic nebo příčkovek z cihel pálených, plných nebo dutých na maltu vápennou nebo vápenocementovou, tl. do 150 mm</t>
  </si>
  <si>
    <t>-2031348144</t>
  </si>
  <si>
    <t>2,5*2,015</t>
  </si>
  <si>
    <t>-0,8*2,0</t>
  </si>
  <si>
    <t>1,9*3,27</t>
  </si>
  <si>
    <t>9,3*3,27</t>
  </si>
  <si>
    <t>-0,6*2,0</t>
  </si>
  <si>
    <t>31</t>
  </si>
  <si>
    <t>962032230</t>
  </si>
  <si>
    <t>Bourání zdiva nadzákladového z cihel nebo tvárnic z cihel pálených nebo vápenopískových, na maltu vápennou nebo vápenocementovou, objemu do 1 m3</t>
  </si>
  <si>
    <t>1801483586</t>
  </si>
  <si>
    <t>4,0*3,27*0,375</t>
  </si>
  <si>
    <t>32</t>
  </si>
  <si>
    <t>964011361</t>
  </si>
  <si>
    <t>Vybourání železobetonových prefabrikovaných překladů uložených ve zdivu, délky do 4 m, hmotnosti do 350 kg/m</t>
  </si>
  <si>
    <t>435494403</t>
  </si>
  <si>
    <t>4,0*0,3*0,375</t>
  </si>
  <si>
    <t>33</t>
  </si>
  <si>
    <t>968072455</t>
  </si>
  <si>
    <t>Vybourání kovových rámů oken s křídly, dveřních zárubní, vrat, stěn, ostění nebo obkladů dveřních zárubní, plochy do 2 m2</t>
  </si>
  <si>
    <t>1806441042</t>
  </si>
  <si>
    <t>0,8*2,0*2+0,6*1,97</t>
  </si>
  <si>
    <t>34</t>
  </si>
  <si>
    <t>971035561</t>
  </si>
  <si>
    <t>Vybourání otvorů ve zdivu základovém nebo nadzákladovém z cihel, tvárnic, příčkovek z cihel pálených na maltu cementovou plochy do 1 m2, tl. do 600 mm</t>
  </si>
  <si>
    <t>-683276967</t>
  </si>
  <si>
    <t>"pro I nosníky</t>
  </si>
  <si>
    <t>4,2*0,2*0,375</t>
  </si>
  <si>
    <t>2,8*0,2*0,375*2</t>
  </si>
  <si>
    <t>35</t>
  </si>
  <si>
    <t>971035661</t>
  </si>
  <si>
    <t>Vybourání otvorů ve zdivu základovém nebo nadzákladovém z cihel, tvárnic, příčkovek z cihel pálených na maltu cementovou plochy do 4 m2, tl. do 600 mm</t>
  </si>
  <si>
    <t>-659070973</t>
  </si>
  <si>
    <t>1,9*1,0*0,375</t>
  </si>
  <si>
    <t>1,7*1,2*0,375</t>
  </si>
  <si>
    <t>36</t>
  </si>
  <si>
    <t>974042557</t>
  </si>
  <si>
    <t>Vysekání rýh v betonové nebo jiné monolitické dlažbě s betonovým podkladem do hl. 100 mm a šířky do 300 mm</t>
  </si>
  <si>
    <t>1768184482</t>
  </si>
  <si>
    <t>37</t>
  </si>
  <si>
    <t>974042565</t>
  </si>
  <si>
    <t>Vysekání rýh v betonové nebo jiné monolitické dlažbě s betonovým podkladem do hl. 150 mm a šířky do 200 mm</t>
  </si>
  <si>
    <t>-321935441</t>
  </si>
  <si>
    <t>3,5</t>
  </si>
  <si>
    <t>997</t>
  </si>
  <si>
    <t>Přesun sutě</t>
  </si>
  <si>
    <t>38</t>
  </si>
  <si>
    <t>997013151</t>
  </si>
  <si>
    <t>Vnitrostaveništní doprava suti a vybouraných hmot vodorovně do 50 m svisle s omezením mechanizace pro budovy a haly výšky do 6 m</t>
  </si>
  <si>
    <t>1605531821</t>
  </si>
  <si>
    <t>39</t>
  </si>
  <si>
    <t>997013501</t>
  </si>
  <si>
    <t>Odvoz suti a vybouraných hmot na skládku nebo meziskládku se složením, na vzdálenost do 1 km</t>
  </si>
  <si>
    <t>1920960948</t>
  </si>
  <si>
    <t>40</t>
  </si>
  <si>
    <t>997013509</t>
  </si>
  <si>
    <t>Odvoz suti a vybouraných hmot na skládku nebo meziskládku se složením, na vzdálenost Příplatek k ceně za každý další i započatý 1 km přes 1 km</t>
  </si>
  <si>
    <t>-1847687266</t>
  </si>
  <si>
    <t>26,511*7 'Přepočtené koeficientem množství</t>
  </si>
  <si>
    <t>41</t>
  </si>
  <si>
    <t>997013602</t>
  </si>
  <si>
    <t>Poplatek za uložení stavebního odpadu na skládce (skládkovné) z armovaného betonu zatříděného do Katalogu odpadů pod kódem 17 01 01</t>
  </si>
  <si>
    <t>-1148990224</t>
  </si>
  <si>
    <t>42</t>
  </si>
  <si>
    <t>997013603</t>
  </si>
  <si>
    <t>Poplatek za uložení stavebního odpadu na skládce (skládkovné) cihelného zatříděného do Katalogu odpadů pod kódem 17 01 02</t>
  </si>
  <si>
    <t>-440628490</t>
  </si>
  <si>
    <t>998</t>
  </si>
  <si>
    <t>Přesun hmot</t>
  </si>
  <si>
    <t>43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</si>
  <si>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</si>
  <si>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</si>
  <si>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445369442</t>
  </si>
  <si>
    <t>PSV</t>
  </si>
  <si>
    <t>Práce a dodávky PSV</t>
  </si>
  <si>
    <t>711</t>
  </si>
  <si>
    <t>Izolace proti vodě, vlhkosti a plynům</t>
  </si>
  <si>
    <t>44</t>
  </si>
  <si>
    <t>711112001</t>
  </si>
  <si>
    <t>Provedení izolace proti zemní vlhkosti natěradly a tmely za studena na ploše svislé S nátěrem penetračním</t>
  </si>
  <si>
    <t>1852470324</t>
  </si>
  <si>
    <t>2,0*2,0</t>
  </si>
  <si>
    <t>45</t>
  </si>
  <si>
    <t>11163150</t>
  </si>
  <si>
    <t>lak penetrační asfaltový</t>
  </si>
  <si>
    <t>773527093</t>
  </si>
  <si>
    <t>4*0,00035 'Přepočtené koeficientem množství</t>
  </si>
  <si>
    <t>46</t>
  </si>
  <si>
    <t>711142559</t>
  </si>
  <si>
    <t>Provedení izolace proti zemní vlhkosti pásy přitavením NAIP na ploše svislé S</t>
  </si>
  <si>
    <t>-731130951</t>
  </si>
  <si>
    <t>47</t>
  </si>
  <si>
    <t>62832001</t>
  </si>
  <si>
    <t>pás asfaltový natavitelný oxidovaný tl 3,5mm typu V60 S35 s vložkou ze skleněné rohože, s jemnozrnným minerálním posypem</t>
  </si>
  <si>
    <t>369225131</t>
  </si>
  <si>
    <t>4*1,2 'Přepočtené koeficientem množství</t>
  </si>
  <si>
    <t>48</t>
  </si>
  <si>
    <t>71190.R</t>
  </si>
  <si>
    <t>Napojení na stávající izolaci</t>
  </si>
  <si>
    <t>26065105</t>
  </si>
  <si>
    <t>49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</si>
  <si>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</si>
  <si>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</si>
  <si>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</si>
  <si>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665367360</t>
  </si>
  <si>
    <t>713</t>
  </si>
  <si>
    <t>Izolace tepelné</t>
  </si>
  <si>
    <t>50</t>
  </si>
  <si>
    <t>713131141</t>
  </si>
  <si>
    <t>Montáž tepelné izolace stěn rohožemi, pásy, deskami, dílci, bloky (izolační materiál ve specifikaci) lepením celoplošně</t>
  </si>
  <si>
    <t>-1210274627</t>
  </si>
  <si>
    <t>51</t>
  </si>
  <si>
    <t>28376443</t>
  </si>
  <si>
    <t>deska z polystyrénu XPS, hrana rovná a strukturovaný povrch 300kPa tl 100mm</t>
  </si>
  <si>
    <t>-1953804584</t>
  </si>
  <si>
    <t>4*1,05 'Přepočtené koeficientem množství</t>
  </si>
  <si>
    <t>52</t>
  </si>
  <si>
    <t>998713201</t>
  </si>
  <si>
    <t>Přesun hmot pro izolace tepelné stanovený procentní sazbou (%) z ceny vodorovná dopravní vzdálenost do 50 m v objektech výšky do 6 m</t>
  </si>
  <si>
    <t>1762844935</t>
  </si>
  <si>
    <t>763</t>
  </si>
  <si>
    <t>Konstrukce suché výstavby</t>
  </si>
  <si>
    <t>53</t>
  </si>
  <si>
    <t>763121443</t>
  </si>
  <si>
    <t>Stěna předsazená ze sádrokartonových desek s nosnou konstrukcí z ocelových profilů CW, UW jednoduše opláštěná deskou protipožární DF tl. 15 mm s izolací, EI 30, stěna tl. 115 mm, profil 100</t>
  </si>
  <si>
    <t>1035878635</t>
  </si>
  <si>
    <t>7,3*3,17</t>
  </si>
  <si>
    <t>54</t>
  </si>
  <si>
    <t>763131443</t>
  </si>
  <si>
    <t>1146331920</t>
  </si>
  <si>
    <t>44,7</t>
  </si>
  <si>
    <t>55</t>
  </si>
  <si>
    <t>763131612</t>
  </si>
  <si>
    <t>-658779114</t>
  </si>
  <si>
    <t>56</t>
  </si>
  <si>
    <t>19111008</t>
  </si>
  <si>
    <t>hydroprofil CD</t>
  </si>
  <si>
    <t>-812685617</t>
  </si>
  <si>
    <t>57</t>
  </si>
  <si>
    <t>19111007</t>
  </si>
  <si>
    <t>hydroprofil UD</t>
  </si>
  <si>
    <t>696686288</t>
  </si>
  <si>
    <t>58</t>
  </si>
  <si>
    <t>763131714</t>
  </si>
  <si>
    <t>Podhled ze sádrokartonových desek ostatní práce a konstrukce na podhledech ze sádrokartonových desek základní penetrační nátěr</t>
  </si>
  <si>
    <t>1402989407</t>
  </si>
  <si>
    <t>59</t>
  </si>
  <si>
    <t>763131721</t>
  </si>
  <si>
    <t>Podhled ze sádrokartonových desek ostatní práce a konstrukce na podhledech ze sádrokartonových desek skokové změny výšky podhledu do 0,5 m</t>
  </si>
  <si>
    <t>-2134535173</t>
  </si>
  <si>
    <t>3,3*2</t>
  </si>
  <si>
    <t>60</t>
  </si>
  <si>
    <t>763131751</t>
  </si>
  <si>
    <t>Podhled ze sádrokartonových desek ostatní práce a konstrukce na podhledech ze sádrokartonových desek montáž parotěsné zábrany</t>
  </si>
  <si>
    <t>-21587452</t>
  </si>
  <si>
    <t>61</t>
  </si>
  <si>
    <t>28329274</t>
  </si>
  <si>
    <t>fólie PE vyztužená pro parotěsnou vrstvu (reakce na oheň - třída E) 110g/m2</t>
  </si>
  <si>
    <t>-1463912767</t>
  </si>
  <si>
    <t>44,7*1,1 'Přepočtené koeficientem množství</t>
  </si>
  <si>
    <t>62</t>
  </si>
  <si>
    <t>763131752</t>
  </si>
  <si>
    <t>Podhled ze sádrokartonových desek ostatní práce a konstrukce na podhledech ze sádrokartonových desek montáž jedné vrstvy tepelné izolace</t>
  </si>
  <si>
    <t>457424903</t>
  </si>
  <si>
    <t>63</t>
  </si>
  <si>
    <t>63150822</t>
  </si>
  <si>
    <t>pás tepelně izolační pro všechny druhy nezatížených izolací λ=0,038-0,039 tl 60mm</t>
  </si>
  <si>
    <t>-535365689</t>
  </si>
  <si>
    <t>44,7*1,02 'Přepočtené koeficientem množství</t>
  </si>
  <si>
    <t>64</t>
  </si>
  <si>
    <t>763131761</t>
  </si>
  <si>
    <t>Podhled ze sádrokartonových desek Příplatek k cenám za plochu do 3 m2 jednotlivě</t>
  </si>
  <si>
    <t>-367758455</t>
  </si>
  <si>
    <t>"kolem instalací"26</t>
  </si>
  <si>
    <t>65</t>
  </si>
  <si>
    <t>763131762</t>
  </si>
  <si>
    <t>Podhled ze sádrokartonových desek Příplatek k cenám za prostorové zakřivení podhledu</t>
  </si>
  <si>
    <t>-1796925047</t>
  </si>
  <si>
    <t>66</t>
  </si>
  <si>
    <t>763131765</t>
  </si>
  <si>
    <t>Podhled ze sádrokartonových desek Příplatek k cenám za výšku zavěšení přes 0,5 do 1,0 m</t>
  </si>
  <si>
    <t>251024525</t>
  </si>
  <si>
    <t>67</t>
  </si>
  <si>
    <t>763131771</t>
  </si>
  <si>
    <t>Podhled ze sádrokartonových desek Příplatek k cenám za rovinnost kvality speciální tmelení kvality Q3</t>
  </si>
  <si>
    <t>-571913985</t>
  </si>
  <si>
    <t>68</t>
  </si>
  <si>
    <t>763431001</t>
  </si>
  <si>
    <t>Montáž podhledu minerálního včetně zavěšeného roštu viditelného s panely vyjímatelnými, velikosti panelů do 0,36 m2</t>
  </si>
  <si>
    <t>233110417</t>
  </si>
  <si>
    <t>69</t>
  </si>
  <si>
    <t>763431801</t>
  </si>
  <si>
    <t>Demontáž podhledu minerálního na zavěšeném na roštu viditelném</t>
  </si>
  <si>
    <t>-276520622</t>
  </si>
  <si>
    <t>70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</si>
  <si>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</si>
  <si>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</si>
  <si>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-1287212137</t>
  </si>
  <si>
    <t>767</t>
  </si>
  <si>
    <t>Konstrukce zámečnické</t>
  </si>
  <si>
    <t>71</t>
  </si>
  <si>
    <t>767641114.s</t>
  </si>
  <si>
    <t>Montáž automatických dveří otvíravých, výšky do 2200 mm , šířky přes 1800 do 3500 mm</t>
  </si>
  <si>
    <t>877600050</t>
  </si>
  <si>
    <t>"02Z"1</t>
  </si>
  <si>
    <t>72</t>
  </si>
  <si>
    <t>55329119.R</t>
  </si>
  <si>
    <t>-1702181363</t>
  </si>
  <si>
    <t>73</t>
  </si>
  <si>
    <t>767646510</t>
  </si>
  <si>
    <t>Montáž dveří ocelových protipožárních uzávěrů jednokřídlových</t>
  </si>
  <si>
    <t>-377884377</t>
  </si>
  <si>
    <t>"01Z"4</t>
  </si>
  <si>
    <t>74</t>
  </si>
  <si>
    <t>55341222.S</t>
  </si>
  <si>
    <t>dveře bezpečnostní protipožárn  EW 30 DP1-C 900x1970 mm</t>
  </si>
  <si>
    <t>1955514355</t>
  </si>
  <si>
    <t>75</t>
  </si>
  <si>
    <t>55331365</t>
  </si>
  <si>
    <t>zárubeň ocelová pro běžné zdění a pórobeton 115 levá/pravá 900</t>
  </si>
  <si>
    <t>191645644</t>
  </si>
  <si>
    <t>76</t>
  </si>
  <si>
    <t>767995116</t>
  </si>
  <si>
    <t>Montáž ostatních atypických zámečnických konstrukcí hmotnosti přes 100 do 250 kg</t>
  </si>
  <si>
    <t>kg</t>
  </si>
  <si>
    <t>-95550947</t>
  </si>
  <si>
    <t>"pomocná konstrukce podhledu"200</t>
  </si>
  <si>
    <t>77</t>
  </si>
  <si>
    <t>14550186</t>
  </si>
  <si>
    <t>profil ocelový obdélníkový svařovaný 100x40x2mm</t>
  </si>
  <si>
    <t>-1067832866</t>
  </si>
  <si>
    <t>200*0,00108 'Přepočtené koeficientem množství</t>
  </si>
  <si>
    <t>78</t>
  </si>
  <si>
    <t>998767201</t>
  </si>
  <si>
    <t>Přesun hmot pro zámečnické konstrukce stanovený procentní sazbou (%) z ceny vodorovná dopravní vzdálenost do 50 m v objektech výšky do 6 m</t>
  </si>
  <si>
    <t>-2018442965</t>
  </si>
  <si>
    <t>776</t>
  </si>
  <si>
    <t>Podlahy povlakové</t>
  </si>
  <si>
    <t>79</t>
  </si>
  <si>
    <t>776121111</t>
  </si>
  <si>
    <t>Příprava podkladu penetrace vodou ředitelná na savý podklad (válečkováním) ředěná v poměru 1:3 podlah</t>
  </si>
  <si>
    <t>362255855</t>
  </si>
  <si>
    <t>80</t>
  </si>
  <si>
    <t>776141112</t>
  </si>
  <si>
    <t>Příprava podkladu vyrovnání samonivelační stěrkou podlah min.pevnosti 20 MPa, tloušťky přes 3 do 5 mm</t>
  </si>
  <si>
    <t>1598914989</t>
  </si>
  <si>
    <t>81</t>
  </si>
  <si>
    <t>776241111</t>
  </si>
  <si>
    <t>Montáž podlahovin ze sametového vinylu lepením pásů hladkých (bez vzoru)</t>
  </si>
  <si>
    <t>-909743458</t>
  </si>
  <si>
    <t>82</t>
  </si>
  <si>
    <t>28411018.S</t>
  </si>
  <si>
    <t>PVC heterogenní zátěžové akustická tl 2,60mm, nášlapná vrstva 0,70mm, zátěž 34/42, otlak do 0,07mm, útlum 15dB, R9, hořlavost Bfl S1</t>
  </si>
  <si>
    <t>-687981561</t>
  </si>
  <si>
    <t>83</t>
  </si>
  <si>
    <t>776411111</t>
  </si>
  <si>
    <t>Montáž soklíků lepením obvodových, výšky do 80 mm</t>
  </si>
  <si>
    <t>388742629</t>
  </si>
  <si>
    <t>13,9+1,9+0,2+2,7+0,7+5,1+4,6+0,25</t>
  </si>
  <si>
    <t>-(2,2+0,9*4)</t>
  </si>
  <si>
    <t>84</t>
  </si>
  <si>
    <t>28411010</t>
  </si>
  <si>
    <t>lišta soklová PVC 20x100mm</t>
  </si>
  <si>
    <t>-1463331615</t>
  </si>
  <si>
    <t>23,55*1,02 'Přepočtené koeficientem množství</t>
  </si>
  <si>
    <t>85</t>
  </si>
  <si>
    <t>776421312</t>
  </si>
  <si>
    <t>Montáž lišt přechodových šroubovaných</t>
  </si>
  <si>
    <t>-686475019</t>
  </si>
  <si>
    <t>"04Z"6</t>
  </si>
  <si>
    <t>86</t>
  </si>
  <si>
    <t>55343110</t>
  </si>
  <si>
    <t>profil přechodový Al narážecí 30mm stříbro</t>
  </si>
  <si>
    <t>2176446</t>
  </si>
  <si>
    <t>6*1,02 'Přepočtené koeficientem množství</t>
  </si>
  <si>
    <t>87</t>
  </si>
  <si>
    <t>776521111</t>
  </si>
  <si>
    <t>Montáž podlahovin z PVC na stěnu lepením pásů, výšky do 2 m</t>
  </si>
  <si>
    <t>-1001493482</t>
  </si>
  <si>
    <t>(2,7+0,7+5,1+4,6+0,25)*1,2</t>
  </si>
  <si>
    <t>-0,9*1,2</t>
  </si>
  <si>
    <t>88</t>
  </si>
  <si>
    <t>28412110</t>
  </si>
  <si>
    <t>PVC vinylová š 2/4m, tl 2,20mm, nášlapná vrstva 0,50mm</t>
  </si>
  <si>
    <t>-495221713</t>
  </si>
  <si>
    <t>14,94*1,1 'Přepočtené koeficientem množství</t>
  </si>
  <si>
    <t>89</t>
  </si>
  <si>
    <t>998776201</t>
  </si>
  <si>
    <t>Přesun hmot pro podlahy povlakové stanovený procentní sazbou (%) z ceny vodorovná dopravní vzdálenost do 50 m v objektech výšky do 6 m</t>
  </si>
  <si>
    <t>-1206620816</t>
  </si>
  <si>
    <t>784</t>
  </si>
  <si>
    <t>Dokončovací práce - malby a tapety</t>
  </si>
  <si>
    <t>784211021</t>
  </si>
  <si>
    <t>Malby z malířských směsí otěruvzdorných za mokra jednonásobné, bílé za mokra otěruvzdorné středně v místnostech výšky do 3,80 m</t>
  </si>
  <si>
    <t>-1954379497</t>
  </si>
  <si>
    <t>(7,0+5,0+1,6+10,7+5,0+2,0)*3,17</t>
  </si>
  <si>
    <t>(6,5+5,5+2,6)*3,17</t>
  </si>
  <si>
    <t>14,5+63,3+12,9</t>
  </si>
  <si>
    <t>Práce a dodávky M</t>
  </si>
  <si>
    <t>21-M</t>
  </si>
  <si>
    <t>Elektromontáže</t>
  </si>
  <si>
    <t>210100377.S</t>
  </si>
  <si>
    <t>HZS</t>
  </si>
  <si>
    <t>Hodinové zúčtovací sazby</t>
  </si>
  <si>
    <t>92</t>
  </si>
  <si>
    <t>990-SP.R</t>
  </si>
  <si>
    <t>Stavební přípomoce (vzt,ei,ut,pp,slp,mar)</t>
  </si>
  <si>
    <t>hod</t>
  </si>
  <si>
    <t>512</t>
  </si>
  <si>
    <t>-44864226</t>
  </si>
  <si>
    <t>93</t>
  </si>
  <si>
    <t>000RHP.R</t>
  </si>
  <si>
    <t>hasící přístroj RHP 6 kg</t>
  </si>
  <si>
    <t>-1771704396</t>
  </si>
  <si>
    <t>SO 026.02 - Vytápění</t>
  </si>
  <si>
    <t xml:space="preserve">    730 - Vytápění</t>
  </si>
  <si>
    <t>730</t>
  </si>
  <si>
    <t>730-01.R</t>
  </si>
  <si>
    <t>Vytápění viz.samostatný rozpočet</t>
  </si>
  <si>
    <t>1454408219</t>
  </si>
  <si>
    <t>SO 026.03 - Elektroinstalace - silnoproud</t>
  </si>
  <si>
    <t>210-01-R</t>
  </si>
  <si>
    <t>Elektroinstalace - silnoproud viz.samostatný rozpočet</t>
  </si>
  <si>
    <t>1151635188</t>
  </si>
  <si>
    <t>SO 026.04 - Elektroinstalace - slaboproud</t>
  </si>
  <si>
    <t>210-02.R</t>
  </si>
  <si>
    <t>Elektroinstalace - slaboproud viz.samostatný rozpočet</t>
  </si>
  <si>
    <t>570396415</t>
  </si>
  <si>
    <t xml:space="preserve">    24-M - Montáže vzduchotechnických zařízení</t>
  </si>
  <si>
    <t>24-M</t>
  </si>
  <si>
    <t>Montáže vzduchotechnických zařízení</t>
  </si>
  <si>
    <t>240-01.R</t>
  </si>
  <si>
    <t>Vzduchotechnika viz.samostatný rozpočet</t>
  </si>
  <si>
    <t>-1422858340</t>
  </si>
  <si>
    <t>SO 026.07 - Měření a regulace</t>
  </si>
  <si>
    <t xml:space="preserve">    36-M - Montáž prov.,měř. a regul. zařízení</t>
  </si>
  <si>
    <t>36-M</t>
  </si>
  <si>
    <t>Montáž prov.,měř. a regul. zařízení</t>
  </si>
  <si>
    <t>360-01.R</t>
  </si>
  <si>
    <t>Měření a regulace viz.samostatný rozpočet</t>
  </si>
  <si>
    <t>1913301500</t>
  </si>
  <si>
    <t>SO 026.08 - Potrubní pošta</t>
  </si>
  <si>
    <t xml:space="preserve">    23-M - Montáže potrubí</t>
  </si>
  <si>
    <t>23-M</t>
  </si>
  <si>
    <t>Montáže potrubí</t>
  </si>
  <si>
    <t>230-01.R</t>
  </si>
  <si>
    <t>Potrubní pošta viz.samostatný rozpočet</t>
  </si>
  <si>
    <t>1413667691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</si>
  <si>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</si>
  <si>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</si>
  <si>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</si>
  <si>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</si>
  <si>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</si>
  <si>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</si>
  <si>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</si>
  <si>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</si>
  <si>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</si>
  <si>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</si>
  <si>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</si>
  <si>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</si>
  <si>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</si>
  <si>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</si>
  <si>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</si>
  <si>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</si>
  <si>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</si>
  <si>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</si>
  <si>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</si>
  <si>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</si>
  <si>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</si>
  <si>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</si>
  <si>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</si>
  <si>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</si>
  <si>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</si>
  <si>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</si>
  <si>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</si>
  <si>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</si>
  <si>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</si>
  <si>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</si>
  <si>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</si>
  <si>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</si>
  <si>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</si>
  <si>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</si>
  <si>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</si>
  <si>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</si>
  <si>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</si>
  <si>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</si>
  <si>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</si>
  <si>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</si>
  <si>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</si>
  <si>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</si>
  <si>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</si>
  <si>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</si>
  <si>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</si>
  <si>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</si>
  <si>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</si>
  <si>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</si>
  <si>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</si>
  <si>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</si>
  <si>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</si>
  <si>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</si>
  <si>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</si>
  <si>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</si>
  <si>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</si>
  <si>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</si>
  <si>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</si>
  <si>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</si>
  <si>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</si>
  <si>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</si>
  <si>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</si>
  <si>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</si>
  <si>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</si>
  <si>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</si>
  <si>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</si>
  <si>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</si>
  <si>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</si>
  <si>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</si>
  <si>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</si>
  <si>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</si>
  <si>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</si>
  <si>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</si>
  <si>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</si>
  <si>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</si>
  <si>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</si>
  <si>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</si>
  <si>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</si>
  <si>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</si>
  <si>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</si>
  <si>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</si>
  <si>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</si>
  <si>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</si>
  <si>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</si>
  <si>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</si>
  <si>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</si>
  <si>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</si>
  <si>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</si>
  <si>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</si>
  <si>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</si>
  <si>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</si>
  <si>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</si>
  <si>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</si>
  <si>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</si>
  <si>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</si>
  <si>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</si>
  <si>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</si>
  <si>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</si>
  <si>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</si>
  <si>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</si>
  <si>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</si>
  <si>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</si>
  <si>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</si>
  <si>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</si>
  <si>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</si>
  <si>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</si>
  <si>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</si>
  <si>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</si>
  <si>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</si>
  <si>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</si>
  <si>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</si>
  <si>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</si>
  <si>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</si>
  <si>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</si>
  <si>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</si>
  <si>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</si>
  <si>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</si>
  <si>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</si>
  <si>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</si>
  <si>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</si>
  <si>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</si>
  <si>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</si>
  <si>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</si>
  <si>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</si>
  <si>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</si>
  <si>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</si>
  <si>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</si>
  <si>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</si>
  <si>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</si>
  <si>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</si>
  <si>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</si>
  <si>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</si>
  <si>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</si>
  <si>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</si>
  <si>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</si>
  <si>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</si>
  <si>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</si>
  <si>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</si>
  <si>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</si>
  <si>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</si>
  <si>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</si>
  <si>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</si>
  <si>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</si>
  <si>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</si>
  <si>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</si>
  <si>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</si>
  <si>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</si>
  <si>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</si>
  <si>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</si>
  <si>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</si>
  <si>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</si>
  <si>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</si>
  <si>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</si>
  <si>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</si>
  <si>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</si>
  <si>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</si>
  <si>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</si>
  <si>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</si>
  <si>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</si>
  <si>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</si>
  <si>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</si>
  <si>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</si>
  <si>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</si>
  <si>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</si>
  <si>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</si>
  <si>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</si>
  <si>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</si>
  <si>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</si>
  <si>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</si>
  <si>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</si>
  <si>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</si>
  <si>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</si>
  <si>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</si>
  <si>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</si>
  <si>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</si>
  <si>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</si>
  <si>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</si>
  <si>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</si>
  <si>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</si>
  <si>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</si>
  <si>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</si>
  <si>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</si>
  <si>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</si>
  <si>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 026 PROPOJENÍ PODZEMNÍHO KORIDORU „A“ A „K" S PAVILONEM „A“</t>
  </si>
  <si>
    <t>Vzduchotechnika a chlazení</t>
  </si>
  <si>
    <t>SO 026.05 - Vzduchotechnika a chlazení</t>
  </si>
  <si>
    <t>Podhled ze sádrokartonových desek jednovrstvá zavěšená spodní konstrukce z ocelových profilů CD, UD dvojitě opláštěná deskami protipožárními DF, tl. 2 x 15 mm, bez izolace, REI do 60</t>
  </si>
  <si>
    <t>Podhled ze sádrokartonových desek montáž nosné konstrukce z profilů CD, UD jednovrstvé</t>
  </si>
  <si>
    <t>dveře automatické vnitřní, rám Al profily, zasklení bezpečnostní, 2 křídlé 2500x2150mm, vybavení křídel samozavírači s elektrohydraulickým pohonem, aktivačním detektorem, klíčovým přepínačem režimů</t>
  </si>
  <si>
    <t>013002007.R</t>
  </si>
  <si>
    <t>Protipožární ucpávky prostupů technických instalací</t>
  </si>
  <si>
    <t>sada</t>
  </si>
  <si>
    <t>317168112</t>
  </si>
  <si>
    <t>Překlad keramický plochý KP 11,5 dl 125 cm</t>
  </si>
  <si>
    <t>ks</t>
  </si>
  <si>
    <t>Stavební část - dodatek</t>
  </si>
  <si>
    <t>{21ccb8db-47b4-4790-986d-3572622102e6}</t>
  </si>
  <si>
    <t>S1</t>
  </si>
  <si>
    <t>5,4</t>
  </si>
  <si>
    <t>S2</t>
  </si>
  <si>
    <t>9,1</t>
  </si>
  <si>
    <t>S3</t>
  </si>
  <si>
    <t>45,5</t>
  </si>
  <si>
    <t>SO 026 - Propojení  podzemního koridoru A a K s pavilonem A</t>
  </si>
  <si>
    <t>Podobjekt:</t>
  </si>
  <si>
    <t>SO 026.1 Stavební úpravy koridoru v pavilonu "K"</t>
  </si>
  <si>
    <t>Zhotovitel:</t>
  </si>
  <si>
    <t xml:space="preserve">    783 - Dokončovací práce - nátěry</t>
  </si>
  <si>
    <t>3,2*17</t>
  </si>
  <si>
    <t>3,8*2,5</t>
  </si>
  <si>
    <t>1,8*2,1*2</t>
  </si>
  <si>
    <t>66,0*3</t>
  </si>
  <si>
    <t>66,0*2</t>
  </si>
  <si>
    <t>953941516</t>
  </si>
  <si>
    <t>Osazování drobných kovových předmětů se zalitím maltou cementovou, do vysekaných kapes nebo připravených otvorů konzol nebo kotev, např. pro záclonové kryty, zavěšené skříňky, radiátorové držáky apod.</t>
  </si>
  <si>
    <t>-33706949</t>
  </si>
  <si>
    <t>48441500</t>
  </si>
  <si>
    <t xml:space="preserve">ocel.konzola trojúhelníkového tvaru pro vynesení nerez.madla, materiál TP 30x30x2mm, rozměr odvěsen 40x40cm, povrch.úprava 1x zákl.nátěr+2x vrchní syntet.nátěr (barva tm.šedá), konzolu upravit pro přichycení na stěnu a přichycení madla </t>
  </si>
  <si>
    <t>-1230963824</t>
  </si>
  <si>
    <t>953961111</t>
  </si>
  <si>
    <t>Kotvy chemické s vyvrtáním otvoru do betonu, železobetonu nebo tvrdého kamene tmel, velikost M 8, hloubka 80 mm</t>
  </si>
  <si>
    <t>1631074428</t>
  </si>
  <si>
    <t>Montáž ochranného madla na ocelovou konstrukci</t>
  </si>
  <si>
    <t>9,5</t>
  </si>
  <si>
    <t>976081111</t>
  </si>
  <si>
    <t>Vybourání drobných zámečnických a jiných konstrukcí pozedního madla zazděného ve zdivu</t>
  </si>
  <si>
    <t>-79314426</t>
  </si>
  <si>
    <t>0,289*7 'Přepočtené koeficientem množství</t>
  </si>
  <si>
    <t>997013812</t>
  </si>
  <si>
    <t>Poplatek za uložení stavebního odpadu na skládce (skládkovné) z materiálů na bázi sádry zatříděného do Katalogu odpadů pod kódem 17 08 02</t>
  </si>
  <si>
    <t>-963963030</t>
  </si>
  <si>
    <t>763111811</t>
  </si>
  <si>
    <t>Demontáž příček ze sádrokartonových desek s nosnou konstrukcí z ocelových profilů jednoduchých, opláštění jednoduché</t>
  </si>
  <si>
    <t>-1066933326</t>
  </si>
  <si>
    <t>3,5*2,6</t>
  </si>
  <si>
    <t>763121714</t>
  </si>
  <si>
    <t>Stěna předsazená ze sádrokartonových desek ostatní konstrukce a práce na předsazených stěnách ze sádrokartonových desek základní penetrační nátěr</t>
  </si>
  <si>
    <t>-2078857049</t>
  </si>
  <si>
    <t>763121751</t>
  </si>
  <si>
    <t>Stěna předsazená ze sádrokartonových desek Příplatek k cenám za plochu do 6 m2 jednotlivě</t>
  </si>
  <si>
    <t>-2108537611</t>
  </si>
  <si>
    <t>763121761</t>
  </si>
  <si>
    <t>Stěna předsazená ze sádrokartonových desek Příplatek k cenám za rovinnost kvality speciální tmelení kvality Q3</t>
  </si>
  <si>
    <t>-699326699</t>
  </si>
  <si>
    <t>763122401</t>
  </si>
  <si>
    <t>Stěna šachtová ze sádrokartonových desek s nosnou konstrukcí z ocelových profilů CW, UW jednoduše opláštěná deskou protipožární DF tl. 12,5 mm bez izolace, EI 15, stěna tl. 62,5 mm, profil 50</t>
  </si>
  <si>
    <t>-777334816</t>
  </si>
  <si>
    <t>2,0*2,7</t>
  </si>
  <si>
    <t>763131411</t>
  </si>
  <si>
    <t>Podhled ze sádrokartonových desek dvouvrstvá zavěšená spodní konstrukce z ocelových profilů CD, UD jednoduše opláštěná deskou standardní A, tl. 12,5 mm, bez izolace</t>
  </si>
  <si>
    <t>1752147435</t>
  </si>
  <si>
    <t>S2+S3</t>
  </si>
  <si>
    <t>763164551</t>
  </si>
  <si>
    <t>Obklad konstrukcí sádrokartonovými deskami včetně ochranných úhelníků ve tvaru L rozvinuté šíře přes 0,8 m, opláštěný deskou standardní A, tl. 12,5 mm</t>
  </si>
  <si>
    <t>-1950318490</t>
  </si>
  <si>
    <t>15,0*(0,8+0,6)</t>
  </si>
  <si>
    <t>763431101</t>
  </si>
  <si>
    <t>Montáž podhledu minerálního lepením samonosného šířky do 2500 mm (chodbový systém), velikosti panelů do 0,96 m2</t>
  </si>
  <si>
    <t>-107700465</t>
  </si>
  <si>
    <t>17,0*3,2</t>
  </si>
  <si>
    <t>59036010</t>
  </si>
  <si>
    <t>panel akustický nabarvená hrana bílá rastr čtvercový tl. cca 20mm</t>
  </si>
  <si>
    <t>702595293</t>
  </si>
  <si>
    <t>Poznámka k položce:_x000D_
pro přímou montáž pomocí lepidla, absorpční třída A, barva bílá, zkosené hrany vytvářející dojem rastru, rozměr desek čtvercový</t>
  </si>
  <si>
    <t>54,4*1,05 'Přepočtené koeficientem množství</t>
  </si>
  <si>
    <t>767995111</t>
  </si>
  <si>
    <t>Montáž ostatních atypických zámečnických konstrukcí hmotnosti do 5 kg</t>
  </si>
  <si>
    <t>1086854356</t>
  </si>
  <si>
    <t>1070312084</t>
  </si>
  <si>
    <t>776111311</t>
  </si>
  <si>
    <t>Příprava podkladu vysátí podlah</t>
  </si>
  <si>
    <t>533557626</t>
  </si>
  <si>
    <t>"AST2 1NP NS.pdf</t>
  </si>
  <si>
    <t>65,679</t>
  </si>
  <si>
    <t>65,679*1,1 'Přepočtené koeficientem množství</t>
  </si>
  <si>
    <t>(15,396+4,016+17,518+4,542)</t>
  </si>
  <si>
    <t>-1,8*2</t>
  </si>
  <si>
    <t>37,872*1,02 'Přepočtené koeficientem množství</t>
  </si>
  <si>
    <t>1,8*2</t>
  </si>
  <si>
    <t>3,6*1,02 'Přepočtené koeficientem množství</t>
  </si>
  <si>
    <t>783</t>
  </si>
  <si>
    <t>Dokončovací práce - nátěry</t>
  </si>
  <si>
    <t>783301303</t>
  </si>
  <si>
    <t>Příprava podkladu zámečnických konstrukcí před provedením nátěru odrezivění odrezovačem bezoplachovým</t>
  </si>
  <si>
    <t>358607086</t>
  </si>
  <si>
    <t>783301401</t>
  </si>
  <si>
    <t>Příprava podkladu zámečnických konstrukcí před provedením nátěru ometení</t>
  </si>
  <si>
    <t>1527793071</t>
  </si>
  <si>
    <t>783314101</t>
  </si>
  <si>
    <t>Základní nátěr zámečnických konstrukcí jednonásobný syntetický</t>
  </si>
  <si>
    <t>-924620956</t>
  </si>
  <si>
    <t>10*0,1</t>
  </si>
  <si>
    <t>783315101</t>
  </si>
  <si>
    <t>Mezinátěr zámečnických konstrukcí jednonásobný syntetický standardní</t>
  </si>
  <si>
    <t>-1371146715</t>
  </si>
  <si>
    <t>784181101</t>
  </si>
  <si>
    <t>Penetrace podkladu jednonásobná základní akrylátová bezbarvá v místnostech výšky do 3,80 m</t>
  </si>
  <si>
    <t>-1232021751</t>
  </si>
  <si>
    <t>S1+S2+S3</t>
  </si>
  <si>
    <t>10,0*1,0</t>
  </si>
  <si>
    <t>Stavební přípomoce (VZT, EI)</t>
  </si>
  <si>
    <t xml:space="preserve">Stavební část -  dodatek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</si>
</sst>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7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name val="Arial CE"/>
      <family val="2"/>
    </font>
    <font>
      <sz val="8"/>
      <color rgb="FF3366FF"/>
      <name val="Arial CE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0"/>
      <name val="Arial CE"/>
      <charset val="238"/>
    </font>
    <font>
      <b/>
      <sz val="8"/>
      <name val="Arial CE"/>
      <charset val="238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80008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5" fillId="0" borderId="0" applyNumberFormat="0" applyFill="0" applyBorder="0" applyAlignment="0" applyProtection="0"/>
    <xf numFmtId="0" fontId="47" fillId="0" borderId="1"/>
    <xf numFmtId="0" fontId="47" fillId="0" borderId="1"/>
    <xf numFmtId="0" fontId="47" fillId="0" borderId="1"/>
    <xf numFmtId="0" fontId="45" fillId="0" borderId="1" applyNumberFormat="0" applyFill="0" applyBorder="0" applyAlignment="0" applyProtection="0"/>
  </cellStyleXfs>
  <cellXfs count="6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top"/>
    </xf>
    <xf numFmtId="0" fontId="0" fillId="0" borderId="1" xfId="0" applyBorder="1"/>
    <xf numFmtId="0" fontId="7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2" fillId="0" borderId="20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" fontId="0" fillId="0" borderId="1" xfId="0" applyNumberFormat="1" applyFont="1" applyBorder="1" applyAlignment="1">
      <alignment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19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21" fillId="0" borderId="23" xfId="0" applyFont="1" applyFill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1" fillId="5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0" fontId="0" fillId="0" borderId="1" xfId="2" applyFont="1" applyProtection="1"/>
    <xf numFmtId="0" fontId="0" fillId="0" borderId="1" xfId="2" applyFont="1"/>
    <xf numFmtId="0" fontId="48" fillId="2" borderId="1" xfId="2" applyFont="1" applyFill="1" applyAlignment="1">
      <alignment horizontal="center" vertical="center"/>
    </xf>
    <xf numFmtId="0" fontId="0" fillId="0" borderId="1" xfId="2" applyFont="1"/>
    <xf numFmtId="0" fontId="0" fillId="0" borderId="1" xfId="2" applyFont="1" applyAlignment="1">
      <alignment horizontal="left" vertical="center"/>
    </xf>
    <xf numFmtId="0" fontId="49" fillId="0" borderId="1" xfId="2" applyFont="1" applyAlignment="1">
      <alignment horizontal="left" vertical="center"/>
    </xf>
    <xf numFmtId="0" fontId="0" fillId="0" borderId="3" xfId="2" applyFont="1" applyBorder="1"/>
    <xf numFmtId="0" fontId="0" fillId="0" borderId="4" xfId="2" applyFont="1" applyBorder="1"/>
    <xf numFmtId="0" fontId="51" fillId="0" borderId="1" xfId="2" applyFont="1" applyAlignment="1">
      <alignment horizontal="left" vertical="center"/>
    </xf>
    <xf numFmtId="0" fontId="0" fillId="0" borderId="1" xfId="2" applyFont="1" applyAlignment="1">
      <alignment vertical="center"/>
    </xf>
    <xf numFmtId="0" fontId="0" fillId="0" borderId="4" xfId="2" applyFont="1" applyBorder="1" applyAlignment="1">
      <alignment vertical="center"/>
    </xf>
    <xf numFmtId="0" fontId="0" fillId="0" borderId="4" xfId="2" applyFont="1" applyBorder="1" applyAlignment="1">
      <alignment vertical="center" wrapText="1"/>
    </xf>
    <xf numFmtId="0" fontId="0" fillId="0" borderId="1" xfId="2" applyFont="1" applyAlignment="1">
      <alignment vertical="center" wrapText="1"/>
    </xf>
    <xf numFmtId="0" fontId="0" fillId="0" borderId="13" xfId="2" applyFont="1" applyBorder="1" applyAlignment="1">
      <alignment vertical="center"/>
    </xf>
    <xf numFmtId="0" fontId="0" fillId="5" borderId="1" xfId="2" applyFont="1" applyFill="1" applyAlignment="1">
      <alignment vertical="center"/>
    </xf>
    <xf numFmtId="0" fontId="0" fillId="5" borderId="9" xfId="2" applyFont="1" applyFill="1" applyBorder="1" applyAlignment="1">
      <alignment vertical="center"/>
    </xf>
    <xf numFmtId="0" fontId="0" fillId="0" borderId="11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63" fillId="0" borderId="4" xfId="2" applyFont="1" applyBorder="1" applyAlignment="1">
      <alignment vertical="center"/>
    </xf>
    <xf numFmtId="0" fontId="63" fillId="0" borderId="1" xfId="2" applyFont="1" applyAlignment="1">
      <alignment vertical="center"/>
    </xf>
    <xf numFmtId="0" fontId="64" fillId="0" borderId="4" xfId="2" applyFont="1" applyBorder="1" applyAlignment="1">
      <alignment vertical="center"/>
    </xf>
    <xf numFmtId="0" fontId="64" fillId="0" borderId="1" xfId="2" applyFont="1" applyAlignment="1">
      <alignment vertical="center"/>
    </xf>
    <xf numFmtId="0" fontId="0" fillId="0" borderId="4" xfId="2" applyFont="1" applyBorder="1" applyAlignment="1">
      <alignment horizontal="center" vertical="center" wrapText="1"/>
    </xf>
    <xf numFmtId="0" fontId="61" fillId="5" borderId="1" xfId="2" applyFont="1" applyFill="1" applyAlignment="1">
      <alignment horizontal="center" vertical="center" wrapText="1"/>
    </xf>
    <xf numFmtId="0" fontId="65" fillId="0" borderId="17" xfId="2" applyFont="1" applyBorder="1" applyAlignment="1">
      <alignment horizontal="center" vertical="center" wrapText="1"/>
    </xf>
    <xf numFmtId="0" fontId="65" fillId="0" borderId="18" xfId="2" applyFont="1" applyBorder="1" applyAlignment="1">
      <alignment horizontal="center" vertical="center" wrapText="1"/>
    </xf>
    <xf numFmtId="0" fontId="65" fillId="0" borderId="19" xfId="2" applyFont="1" applyBorder="1" applyAlignment="1">
      <alignment horizontal="center" vertical="center" wrapText="1"/>
    </xf>
    <xf numFmtId="0" fontId="0" fillId="0" borderId="1" xfId="2" applyFont="1" applyAlignment="1">
      <alignment horizontal="center" vertical="center" wrapText="1"/>
    </xf>
    <xf numFmtId="0" fontId="0" fillId="0" borderId="12" xfId="2" applyFont="1" applyBorder="1" applyAlignment="1">
      <alignment vertical="center"/>
    </xf>
    <xf numFmtId="166" fontId="66" fillId="0" borderId="13" xfId="2" applyNumberFormat="1" applyFont="1" applyBorder="1" applyAlignment="1"/>
    <xf numFmtId="166" fontId="66" fillId="0" borderId="14" xfId="2" applyNumberFormat="1" applyFont="1" applyBorder="1" applyAlignment="1"/>
    <xf numFmtId="4" fontId="67" fillId="0" borderId="1" xfId="2" applyNumberFormat="1" applyFont="1" applyAlignment="1">
      <alignment vertical="center"/>
    </xf>
    <xf numFmtId="0" fontId="68" fillId="0" borderId="4" xfId="2" applyFont="1" applyBorder="1" applyAlignment="1"/>
    <xf numFmtId="0" fontId="68" fillId="0" borderId="1" xfId="2" applyFont="1" applyAlignment="1"/>
    <xf numFmtId="0" fontId="68" fillId="0" borderId="1" xfId="2" applyFont="1" applyAlignment="1">
      <alignment horizontal="left"/>
    </xf>
    <xf numFmtId="0" fontId="68" fillId="0" borderId="15" xfId="2" applyFont="1" applyBorder="1" applyAlignment="1"/>
    <xf numFmtId="0" fontId="68" fillId="0" borderId="1" xfId="2" applyFont="1" applyBorder="1" applyAlignment="1"/>
    <xf numFmtId="166" fontId="68" fillId="0" borderId="1" xfId="2" applyNumberFormat="1" applyFont="1" applyBorder="1" applyAlignment="1"/>
    <xf numFmtId="166" fontId="68" fillId="0" borderId="16" xfId="2" applyNumberFormat="1" applyFont="1" applyBorder="1" applyAlignment="1"/>
    <xf numFmtId="0" fontId="68" fillId="0" borderId="1" xfId="2" applyFont="1" applyAlignment="1">
      <alignment horizontal="center"/>
    </xf>
    <xf numFmtId="4" fontId="68" fillId="0" borderId="1" xfId="2" applyNumberFormat="1" applyFont="1" applyAlignment="1">
      <alignment vertical="center"/>
    </xf>
    <xf numFmtId="4" fontId="61" fillId="3" borderId="23" xfId="3" applyNumberFormat="1" applyFont="1" applyFill="1" applyBorder="1" applyAlignment="1" applyProtection="1">
      <alignment vertical="center"/>
      <protection locked="0"/>
    </xf>
    <xf numFmtId="0" fontId="0" fillId="0" borderId="23" xfId="2" applyFont="1" applyBorder="1" applyAlignment="1" applyProtection="1">
      <alignment vertical="center"/>
      <protection locked="0"/>
    </xf>
    <xf numFmtId="0" fontId="65" fillId="0" borderId="15" xfId="2" applyFont="1" applyBorder="1" applyAlignment="1">
      <alignment horizontal="left" vertical="center"/>
    </xf>
    <xf numFmtId="0" fontId="65" fillId="0" borderId="1" xfId="2" applyFont="1" applyBorder="1" applyAlignment="1">
      <alignment horizontal="center" vertical="center"/>
    </xf>
    <xf numFmtId="166" fontId="65" fillId="0" borderId="1" xfId="2" applyNumberFormat="1" applyFont="1" applyBorder="1" applyAlignment="1">
      <alignment vertical="center"/>
    </xf>
    <xf numFmtId="166" fontId="65" fillId="0" borderId="16" xfId="2" applyNumberFormat="1" applyFont="1" applyBorder="1" applyAlignment="1">
      <alignment vertical="center"/>
    </xf>
    <xf numFmtId="0" fontId="61" fillId="0" borderId="1" xfId="2" applyFont="1" applyAlignment="1">
      <alignment horizontal="left" vertical="center"/>
    </xf>
    <xf numFmtId="4" fontId="0" fillId="0" borderId="1" xfId="2" applyNumberFormat="1" applyFont="1" applyAlignment="1">
      <alignment vertical="center"/>
    </xf>
    <xf numFmtId="0" fontId="69" fillId="0" borderId="4" xfId="2" applyFont="1" applyBorder="1" applyAlignment="1">
      <alignment vertical="center"/>
    </xf>
    <xf numFmtId="0" fontId="69" fillId="0" borderId="1" xfId="2" applyFont="1" applyAlignment="1">
      <alignment vertical="center"/>
    </xf>
    <xf numFmtId="0" fontId="69" fillId="0" borderId="1" xfId="2" applyFont="1" applyAlignment="1">
      <alignment horizontal="left" vertical="center"/>
    </xf>
    <xf numFmtId="0" fontId="69" fillId="0" borderId="15" xfId="2" applyFont="1" applyBorder="1" applyAlignment="1">
      <alignment vertical="center"/>
    </xf>
    <xf numFmtId="0" fontId="69" fillId="0" borderId="1" xfId="2" applyFont="1" applyBorder="1" applyAlignment="1">
      <alignment vertical="center"/>
    </xf>
    <xf numFmtId="0" fontId="69" fillId="0" borderId="16" xfId="2" applyFont="1" applyBorder="1" applyAlignment="1">
      <alignment vertical="center"/>
    </xf>
    <xf numFmtId="0" fontId="71" fillId="0" borderId="4" xfId="2" applyFont="1" applyBorder="1" applyAlignment="1">
      <alignment vertical="center"/>
    </xf>
    <xf numFmtId="0" fontId="71" fillId="0" borderId="1" xfId="2" applyFont="1" applyAlignment="1">
      <alignment vertical="center"/>
    </xf>
    <xf numFmtId="0" fontId="71" fillId="0" borderId="1" xfId="2" applyFont="1" applyAlignment="1">
      <alignment horizontal="left" vertical="center"/>
    </xf>
    <xf numFmtId="0" fontId="71" fillId="0" borderId="15" xfId="2" applyFont="1" applyBorder="1" applyAlignment="1">
      <alignment vertical="center"/>
    </xf>
    <xf numFmtId="0" fontId="71" fillId="0" borderId="1" xfId="2" applyFont="1" applyBorder="1" applyAlignment="1">
      <alignment vertical="center"/>
    </xf>
    <xf numFmtId="0" fontId="71" fillId="0" borderId="16" xfId="2" applyFont="1" applyBorder="1" applyAlignment="1">
      <alignment vertical="center"/>
    </xf>
    <xf numFmtId="4" fontId="73" fillId="3" borderId="23" xfId="3" applyNumberFormat="1" applyFont="1" applyFill="1" applyBorder="1" applyAlignment="1" applyProtection="1">
      <alignment vertical="center"/>
      <protection locked="0"/>
    </xf>
    <xf numFmtId="0" fontId="74" fillId="0" borderId="23" xfId="2" applyFont="1" applyBorder="1" applyAlignment="1" applyProtection="1">
      <alignment vertical="center"/>
      <protection locked="0"/>
    </xf>
    <xf numFmtId="0" fontId="74" fillId="0" borderId="4" xfId="2" applyFont="1" applyBorder="1" applyAlignment="1">
      <alignment vertical="center"/>
    </xf>
    <xf numFmtId="0" fontId="72" fillId="0" borderId="15" xfId="2" applyFont="1" applyBorder="1" applyAlignment="1">
      <alignment horizontal="left" vertical="center"/>
    </xf>
    <xf numFmtId="0" fontId="72" fillId="0" borderId="1" xfId="2" applyFont="1" applyBorder="1" applyAlignment="1">
      <alignment horizontal="center" vertical="center"/>
    </xf>
    <xf numFmtId="0" fontId="0" fillId="0" borderId="15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16" xfId="2" applyFont="1" applyBorder="1" applyAlignment="1">
      <alignment vertical="center"/>
    </xf>
    <xf numFmtId="0" fontId="76" fillId="0" borderId="4" xfId="2" applyFont="1" applyBorder="1" applyAlignment="1">
      <alignment vertical="center"/>
    </xf>
    <xf numFmtId="0" fontId="76" fillId="0" borderId="1" xfId="2" applyFont="1" applyAlignment="1">
      <alignment vertical="center"/>
    </xf>
    <xf numFmtId="0" fontId="76" fillId="0" borderId="1" xfId="2" applyFont="1" applyAlignment="1">
      <alignment horizontal="left" vertical="center"/>
    </xf>
    <xf numFmtId="0" fontId="76" fillId="0" borderId="15" xfId="2" applyFont="1" applyBorder="1" applyAlignment="1">
      <alignment vertical="center"/>
    </xf>
    <xf numFmtId="0" fontId="76" fillId="0" borderId="1" xfId="2" applyFont="1" applyBorder="1" applyAlignment="1">
      <alignment vertical="center"/>
    </xf>
    <xf numFmtId="0" fontId="76" fillId="0" borderId="16" xfId="2" applyFont="1" applyBorder="1" applyAlignment="1">
      <alignment vertical="center"/>
    </xf>
    <xf numFmtId="0" fontId="65" fillId="0" borderId="20" xfId="2" applyFont="1" applyBorder="1" applyAlignment="1">
      <alignment horizontal="left" vertical="center"/>
    </xf>
    <xf numFmtId="0" fontId="65" fillId="0" borderId="21" xfId="2" applyFont="1" applyBorder="1" applyAlignment="1">
      <alignment horizontal="center" vertical="center"/>
    </xf>
    <xf numFmtId="166" fontId="65" fillId="0" borderId="21" xfId="2" applyNumberFormat="1" applyFont="1" applyBorder="1" applyAlignment="1">
      <alignment vertical="center"/>
    </xf>
    <xf numFmtId="166" fontId="65" fillId="0" borderId="22" xfId="2" applyNumberFormat="1" applyFont="1" applyBorder="1" applyAlignment="1">
      <alignment vertical="center"/>
    </xf>
    <xf numFmtId="0" fontId="0" fillId="0" borderId="2" xfId="2" applyFont="1" applyBorder="1" applyProtection="1"/>
    <xf numFmtId="0" fontId="0" fillId="0" borderId="3" xfId="2" applyFont="1" applyBorder="1" applyProtection="1"/>
    <xf numFmtId="0" fontId="0" fillId="0" borderId="4" xfId="2" applyFont="1" applyBorder="1" applyProtection="1"/>
    <xf numFmtId="0" fontId="50" fillId="0" borderId="1" xfId="2" applyFont="1" applyAlignment="1" applyProtection="1">
      <alignment horizontal="left" vertical="center"/>
    </xf>
    <xf numFmtId="0" fontId="52" fillId="0" borderId="1" xfId="2" applyFont="1" applyAlignment="1" applyProtection="1">
      <alignment horizontal="left" vertical="center"/>
    </xf>
    <xf numFmtId="0" fontId="52" fillId="0" borderId="1" xfId="2" applyFont="1" applyAlignment="1" applyProtection="1">
      <alignment horizontal="left" vertical="center" wrapText="1"/>
    </xf>
    <xf numFmtId="0" fontId="52" fillId="0" borderId="1" xfId="2" applyFont="1" applyAlignment="1" applyProtection="1">
      <alignment horizontal="left" vertical="center"/>
    </xf>
    <xf numFmtId="0" fontId="0" fillId="0" borderId="1" xfId="2" applyFont="1" applyAlignment="1" applyProtection="1">
      <alignment vertical="center"/>
    </xf>
    <xf numFmtId="0" fontId="0" fillId="0" borderId="4" xfId="2" applyFont="1" applyBorder="1" applyAlignment="1" applyProtection="1">
      <alignment vertical="center"/>
    </xf>
    <xf numFmtId="0" fontId="0" fillId="0" borderId="1" xfId="2" applyFont="1" applyAlignment="1" applyProtection="1">
      <alignment vertical="center"/>
    </xf>
    <xf numFmtId="0" fontId="52" fillId="0" borderId="1" xfId="3" applyFont="1" applyBorder="1" applyAlignment="1" applyProtection="1">
      <alignment horizontal="left" vertical="center"/>
    </xf>
    <xf numFmtId="0" fontId="47" fillId="0" borderId="1" xfId="3" applyBorder="1" applyProtection="1"/>
    <xf numFmtId="0" fontId="0" fillId="0" borderId="1" xfId="3" applyFont="1" applyBorder="1" applyAlignment="1" applyProtection="1">
      <alignment vertical="center"/>
    </xf>
    <xf numFmtId="0" fontId="53" fillId="0" borderId="1" xfId="3" applyFont="1" applyBorder="1" applyAlignment="1" applyProtection="1">
      <alignment horizontal="left" vertical="center" wrapText="1"/>
    </xf>
    <xf numFmtId="0" fontId="54" fillId="0" borderId="1" xfId="3" applyFont="1" applyBorder="1" applyAlignment="1" applyProtection="1">
      <alignment vertical="center"/>
    </xf>
    <xf numFmtId="0" fontId="55" fillId="0" borderId="1" xfId="2" applyFont="1" applyAlignment="1" applyProtection="1">
      <alignment horizontal="left" vertical="center" wrapText="1"/>
    </xf>
    <xf numFmtId="0" fontId="56" fillId="0" borderId="1" xfId="2" applyFont="1" applyAlignment="1" applyProtection="1">
      <alignment horizontal="left" vertical="center"/>
    </xf>
    <xf numFmtId="165" fontId="56" fillId="0" borderId="1" xfId="2" applyNumberFormat="1" applyFont="1" applyAlignment="1" applyProtection="1">
      <alignment horizontal="left" vertical="center"/>
    </xf>
    <xf numFmtId="0" fontId="0" fillId="0" borderId="1" xfId="2" applyFont="1" applyAlignment="1" applyProtection="1">
      <alignment vertical="center" wrapText="1"/>
    </xf>
    <xf numFmtId="0" fontId="0" fillId="0" borderId="4" xfId="2" applyFont="1" applyBorder="1" applyAlignment="1" applyProtection="1">
      <alignment vertical="center" wrapText="1"/>
    </xf>
    <xf numFmtId="0" fontId="56" fillId="0" borderId="1" xfId="2" applyFont="1" applyAlignment="1" applyProtection="1">
      <alignment horizontal="left" vertical="center" wrapText="1"/>
    </xf>
    <xf numFmtId="0" fontId="0" fillId="0" borderId="13" xfId="2" applyFont="1" applyBorder="1" applyAlignment="1" applyProtection="1">
      <alignment vertical="center"/>
    </xf>
    <xf numFmtId="0" fontId="57" fillId="0" borderId="1" xfId="2" applyFont="1" applyAlignment="1" applyProtection="1">
      <alignment horizontal="left" vertical="center"/>
    </xf>
    <xf numFmtId="4" fontId="58" fillId="0" borderId="1" xfId="2" applyNumberFormat="1" applyFont="1" applyAlignment="1" applyProtection="1">
      <alignment vertical="center"/>
    </xf>
    <xf numFmtId="0" fontId="52" fillId="0" borderId="1" xfId="2" applyFont="1" applyAlignment="1" applyProtection="1">
      <alignment horizontal="right" vertical="center"/>
    </xf>
    <xf numFmtId="0" fontId="59" fillId="0" borderId="1" xfId="2" applyFont="1" applyAlignment="1" applyProtection="1">
      <alignment horizontal="left" vertical="center"/>
    </xf>
    <xf numFmtId="4" fontId="52" fillId="0" borderId="1" xfId="2" applyNumberFormat="1" applyFont="1" applyAlignment="1" applyProtection="1">
      <alignment vertical="center"/>
    </xf>
    <xf numFmtId="164" fontId="52" fillId="0" borderId="1" xfId="2" applyNumberFormat="1" applyFont="1" applyAlignment="1" applyProtection="1">
      <alignment horizontal="right" vertical="center"/>
    </xf>
    <xf numFmtId="0" fontId="0" fillId="5" borderId="1" xfId="2" applyFont="1" applyFill="1" applyAlignment="1" applyProtection="1">
      <alignment vertical="center"/>
    </xf>
    <xf numFmtId="0" fontId="60" fillId="5" borderId="7" xfId="2" applyFont="1" applyFill="1" applyBorder="1" applyAlignment="1" applyProtection="1">
      <alignment horizontal="left" vertical="center"/>
    </xf>
    <xf numFmtId="0" fontId="0" fillId="5" borderId="8" xfId="2" applyFont="1" applyFill="1" applyBorder="1" applyAlignment="1" applyProtection="1">
      <alignment vertical="center"/>
    </xf>
    <xf numFmtId="0" fontId="60" fillId="5" borderId="8" xfId="2" applyFont="1" applyFill="1" applyBorder="1" applyAlignment="1" applyProtection="1">
      <alignment horizontal="right" vertical="center"/>
    </xf>
    <xf numFmtId="0" fontId="60" fillId="5" borderId="8" xfId="2" applyFont="1" applyFill="1" applyBorder="1" applyAlignment="1" applyProtection="1">
      <alignment horizontal="center" vertical="center"/>
    </xf>
    <xf numFmtId="4" fontId="60" fillId="5" borderId="8" xfId="2" applyNumberFormat="1" applyFont="1" applyFill="1" applyBorder="1" applyAlignment="1" applyProtection="1">
      <alignment vertical="center"/>
    </xf>
    <xf numFmtId="0" fontId="0" fillId="0" borderId="10" xfId="2" applyFont="1" applyBorder="1" applyAlignment="1" applyProtection="1">
      <alignment vertical="center"/>
    </xf>
    <xf numFmtId="0" fontId="0" fillId="0" borderId="11" xfId="2" applyFont="1" applyBorder="1" applyAlignment="1" applyProtection="1">
      <alignment vertical="center"/>
    </xf>
    <xf numFmtId="0" fontId="0" fillId="0" borderId="2" xfId="2" applyFont="1" applyBorder="1" applyAlignment="1" applyProtection="1">
      <alignment vertical="center"/>
    </xf>
    <xf numFmtId="0" fontId="0" fillId="0" borderId="3" xfId="2" applyFont="1" applyBorder="1" applyAlignment="1" applyProtection="1">
      <alignment vertical="center"/>
    </xf>
    <xf numFmtId="0" fontId="52" fillId="0" borderId="1" xfId="3" applyFont="1" applyBorder="1" applyAlignment="1" applyProtection="1">
      <alignment vertical="center" wrapText="1"/>
    </xf>
    <xf numFmtId="0" fontId="52" fillId="0" borderId="1" xfId="3" applyFont="1" applyBorder="1" applyAlignment="1" applyProtection="1">
      <alignment horizontal="left" vertical="center" wrapText="1"/>
    </xf>
    <xf numFmtId="0" fontId="56" fillId="0" borderId="1" xfId="2" applyFont="1" applyAlignment="1" applyProtection="1">
      <alignment horizontal="left" vertical="center" wrapText="1"/>
    </xf>
    <xf numFmtId="0" fontId="61" fillId="5" borderId="1" xfId="2" applyFont="1" applyFill="1" applyAlignment="1" applyProtection="1">
      <alignment horizontal="left" vertical="center"/>
    </xf>
    <xf numFmtId="0" fontId="61" fillId="5" borderId="1" xfId="2" applyFont="1" applyFill="1" applyAlignment="1" applyProtection="1">
      <alignment horizontal="right" vertical="center"/>
    </xf>
    <xf numFmtId="0" fontId="62" fillId="0" borderId="1" xfId="2" applyFont="1" applyAlignment="1" applyProtection="1">
      <alignment horizontal="left" vertical="center"/>
    </xf>
    <xf numFmtId="0" fontId="63" fillId="0" borderId="1" xfId="2" applyFont="1" applyAlignment="1" applyProtection="1">
      <alignment vertical="center"/>
    </xf>
    <xf numFmtId="0" fontId="63" fillId="0" borderId="4" xfId="2" applyFont="1" applyBorder="1" applyAlignment="1" applyProtection="1">
      <alignment vertical="center"/>
    </xf>
    <xf numFmtId="0" fontId="63" fillId="0" borderId="21" xfId="2" applyFont="1" applyBorder="1" applyAlignment="1" applyProtection="1">
      <alignment horizontal="left" vertical="center"/>
    </xf>
    <xf numFmtId="0" fontId="63" fillId="0" borderId="21" xfId="2" applyFont="1" applyBorder="1" applyAlignment="1" applyProtection="1">
      <alignment vertical="center"/>
    </xf>
    <xf numFmtId="4" fontId="63" fillId="0" borderId="21" xfId="2" applyNumberFormat="1" applyFont="1" applyBorder="1" applyAlignment="1" applyProtection="1">
      <alignment vertical="center"/>
    </xf>
    <xf numFmtId="0" fontId="64" fillId="0" borderId="1" xfId="2" applyFont="1" applyAlignment="1" applyProtection="1">
      <alignment vertical="center"/>
    </xf>
    <xf numFmtId="0" fontId="64" fillId="0" borderId="4" xfId="2" applyFont="1" applyBorder="1" applyAlignment="1" applyProtection="1">
      <alignment vertical="center"/>
    </xf>
    <xf numFmtId="0" fontId="64" fillId="0" borderId="21" xfId="2" applyFont="1" applyBorder="1" applyAlignment="1" applyProtection="1">
      <alignment horizontal="left" vertical="center"/>
    </xf>
    <xf numFmtId="0" fontId="64" fillId="0" borderId="21" xfId="2" applyFont="1" applyBorder="1" applyAlignment="1" applyProtection="1">
      <alignment vertical="center"/>
    </xf>
    <xf numFmtId="4" fontId="64" fillId="0" borderId="21" xfId="2" applyNumberFormat="1" applyFont="1" applyBorder="1" applyAlignment="1" applyProtection="1">
      <alignment vertical="center"/>
    </xf>
    <xf numFmtId="0" fontId="47" fillId="0" borderId="1" xfId="3" applyBorder="1" applyAlignment="1" applyProtection="1">
      <alignment vertical="center"/>
    </xf>
    <xf numFmtId="0" fontId="0" fillId="0" borderId="1" xfId="2" applyFont="1" applyAlignment="1" applyProtection="1">
      <alignment horizontal="center" vertical="center" wrapText="1"/>
    </xf>
    <xf numFmtId="0" fontId="0" fillId="0" borderId="4" xfId="2" applyFont="1" applyBorder="1" applyAlignment="1" applyProtection="1">
      <alignment horizontal="center" vertical="center" wrapText="1"/>
    </xf>
    <xf numFmtId="0" fontId="61" fillId="5" borderId="17" xfId="2" applyFont="1" applyFill="1" applyBorder="1" applyAlignment="1" applyProtection="1">
      <alignment horizontal="center" vertical="center" wrapText="1"/>
    </xf>
    <xf numFmtId="0" fontId="61" fillId="5" borderId="18" xfId="2" applyFont="1" applyFill="1" applyBorder="1" applyAlignment="1" applyProtection="1">
      <alignment horizontal="center" vertical="center" wrapText="1"/>
    </xf>
    <xf numFmtId="0" fontId="61" fillId="5" borderId="19" xfId="2" applyFont="1" applyFill="1" applyBorder="1" applyAlignment="1" applyProtection="1">
      <alignment horizontal="center" vertical="center" wrapText="1"/>
    </xf>
    <xf numFmtId="0" fontId="58" fillId="0" borderId="1" xfId="2" applyFont="1" applyAlignment="1" applyProtection="1">
      <alignment horizontal="left" vertical="center"/>
    </xf>
    <xf numFmtId="4" fontId="58" fillId="0" borderId="1" xfId="2" applyNumberFormat="1" applyFont="1" applyAlignment="1" applyProtection="1"/>
    <xf numFmtId="0" fontId="68" fillId="0" borderId="1" xfId="2" applyFont="1" applyAlignment="1" applyProtection="1"/>
    <xf numFmtId="0" fontId="68" fillId="0" borderId="4" xfId="2" applyFont="1" applyBorder="1" applyAlignment="1" applyProtection="1"/>
    <xf numFmtId="0" fontId="68" fillId="0" borderId="1" xfId="2" applyFont="1" applyAlignment="1" applyProtection="1">
      <alignment horizontal="left"/>
    </xf>
    <xf numFmtId="0" fontId="63" fillId="0" borderId="1" xfId="2" applyFont="1" applyAlignment="1" applyProtection="1">
      <alignment horizontal="left"/>
    </xf>
    <xf numFmtId="4" fontId="63" fillId="0" borderId="1" xfId="2" applyNumberFormat="1" applyFont="1" applyAlignment="1" applyProtection="1"/>
    <xf numFmtId="0" fontId="64" fillId="0" borderId="1" xfId="2" applyFont="1" applyAlignment="1" applyProtection="1">
      <alignment horizontal="left"/>
    </xf>
    <xf numFmtId="4" fontId="64" fillId="0" borderId="1" xfId="2" applyNumberFormat="1" applyFont="1" applyAlignment="1" applyProtection="1"/>
    <xf numFmtId="0" fontId="61" fillId="0" borderId="23" xfId="2" applyFont="1" applyBorder="1" applyAlignment="1" applyProtection="1">
      <alignment horizontal="center" vertical="center"/>
    </xf>
    <xf numFmtId="49" fontId="61" fillId="0" borderId="23" xfId="2" applyNumberFormat="1" applyFont="1" applyBorder="1" applyAlignment="1" applyProtection="1">
      <alignment horizontal="left" vertical="center" wrapText="1"/>
    </xf>
    <xf numFmtId="0" fontId="61" fillId="0" borderId="23" xfId="2" applyFont="1" applyBorder="1" applyAlignment="1" applyProtection="1">
      <alignment horizontal="left" vertical="center" wrapText="1"/>
    </xf>
    <xf numFmtId="0" fontId="61" fillId="0" borderId="23" xfId="2" applyFont="1" applyBorder="1" applyAlignment="1" applyProtection="1">
      <alignment horizontal="center" vertical="center" wrapText="1"/>
    </xf>
    <xf numFmtId="167" fontId="61" fillId="0" borderId="23" xfId="2" applyNumberFormat="1" applyFont="1" applyBorder="1" applyAlignment="1" applyProtection="1">
      <alignment vertical="center"/>
    </xf>
    <xf numFmtId="4" fontId="61" fillId="0" borderId="23" xfId="2" applyNumberFormat="1" applyFont="1" applyBorder="1" applyAlignment="1" applyProtection="1">
      <alignment vertical="center"/>
    </xf>
    <xf numFmtId="0" fontId="69" fillId="0" borderId="1" xfId="2" applyFont="1" applyAlignment="1" applyProtection="1">
      <alignment vertical="center"/>
    </xf>
    <xf numFmtId="0" fontId="69" fillId="0" borderId="4" xfId="2" applyFont="1" applyBorder="1" applyAlignment="1" applyProtection="1">
      <alignment vertical="center"/>
    </xf>
    <xf numFmtId="0" fontId="70" fillId="0" borderId="1" xfId="2" applyFont="1" applyAlignment="1" applyProtection="1">
      <alignment horizontal="left" vertical="center"/>
    </xf>
    <xf numFmtId="0" fontId="69" fillId="0" borderId="1" xfId="2" applyFont="1" applyAlignment="1" applyProtection="1">
      <alignment horizontal="left" vertical="center"/>
    </xf>
    <xf numFmtId="0" fontId="69" fillId="0" borderId="1" xfId="2" applyFont="1" applyAlignment="1" applyProtection="1">
      <alignment horizontal="left" vertical="center" wrapText="1"/>
    </xf>
    <xf numFmtId="167" fontId="69" fillId="0" borderId="1" xfId="2" applyNumberFormat="1" applyFont="1" applyAlignment="1" applyProtection="1">
      <alignment vertical="center"/>
    </xf>
    <xf numFmtId="0" fontId="71" fillId="0" borderId="1" xfId="2" applyFont="1" applyAlignment="1" applyProtection="1">
      <alignment vertical="center"/>
    </xf>
    <xf numFmtId="0" fontId="71" fillId="0" borderId="4" xfId="2" applyFont="1" applyBorder="1" applyAlignment="1" applyProtection="1">
      <alignment vertical="center"/>
    </xf>
    <xf numFmtId="0" fontId="71" fillId="0" borderId="1" xfId="2" applyFont="1" applyAlignment="1" applyProtection="1">
      <alignment horizontal="left" vertical="center"/>
    </xf>
    <xf numFmtId="0" fontId="71" fillId="0" borderId="1" xfId="2" applyFont="1" applyAlignment="1" applyProtection="1">
      <alignment horizontal="left" vertical="center" wrapText="1"/>
    </xf>
    <xf numFmtId="167" fontId="71" fillId="0" borderId="1" xfId="2" applyNumberFormat="1" applyFont="1" applyAlignment="1" applyProtection="1">
      <alignment vertical="center"/>
    </xf>
    <xf numFmtId="0" fontId="72" fillId="0" borderId="23" xfId="2" applyFont="1" applyBorder="1" applyAlignment="1" applyProtection="1">
      <alignment horizontal="center" vertical="center"/>
    </xf>
    <xf numFmtId="49" fontId="72" fillId="0" borderId="23" xfId="2" applyNumberFormat="1" applyFont="1" applyBorder="1" applyAlignment="1" applyProtection="1">
      <alignment horizontal="left" vertical="center" wrapText="1"/>
    </xf>
    <xf numFmtId="0" fontId="72" fillId="0" borderId="23" xfId="2" applyFont="1" applyFill="1" applyBorder="1" applyAlignment="1" applyProtection="1">
      <alignment horizontal="left" vertical="center" wrapText="1"/>
    </xf>
    <xf numFmtId="0" fontId="72" fillId="0" borderId="23" xfId="2" applyFont="1" applyBorder="1" applyAlignment="1" applyProtection="1">
      <alignment horizontal="center" vertical="center" wrapText="1"/>
    </xf>
    <xf numFmtId="167" fontId="72" fillId="0" borderId="23" xfId="2" applyNumberFormat="1" applyFont="1" applyBorder="1" applyAlignment="1" applyProtection="1">
      <alignment vertical="center"/>
    </xf>
    <xf numFmtId="4" fontId="72" fillId="0" borderId="23" xfId="2" applyNumberFormat="1" applyFont="1" applyBorder="1" applyAlignment="1" applyProtection="1">
      <alignment vertical="center"/>
    </xf>
    <xf numFmtId="0" fontId="61" fillId="0" borderId="23" xfId="3" applyFont="1" applyBorder="1" applyAlignment="1" applyProtection="1">
      <alignment horizontal="left" vertical="center" wrapText="1"/>
    </xf>
    <xf numFmtId="0" fontId="61" fillId="0" borderId="23" xfId="3" applyFont="1" applyBorder="1" applyAlignment="1" applyProtection="1">
      <alignment horizontal="center" vertical="center" wrapText="1"/>
    </xf>
    <xf numFmtId="167" fontId="61" fillId="0" borderId="23" xfId="3" applyNumberFormat="1" applyFont="1" applyBorder="1" applyAlignment="1" applyProtection="1">
      <alignment vertical="center"/>
    </xf>
    <xf numFmtId="0" fontId="69" fillId="0" borderId="1" xfId="3" applyFont="1" applyBorder="1" applyAlignment="1" applyProtection="1">
      <alignment horizontal="left" vertical="center" wrapText="1"/>
    </xf>
    <xf numFmtId="0" fontId="69" fillId="0" borderId="1" xfId="3" applyFont="1" applyBorder="1" applyAlignment="1" applyProtection="1">
      <alignment vertical="center"/>
    </xf>
    <xf numFmtId="167" fontId="69" fillId="0" borderId="1" xfId="3" applyNumberFormat="1" applyFont="1" applyBorder="1" applyAlignment="1" applyProtection="1">
      <alignment vertical="center"/>
    </xf>
    <xf numFmtId="0" fontId="75" fillId="0" borderId="1" xfId="2" applyFont="1" applyAlignment="1" applyProtection="1">
      <alignment vertical="center" wrapText="1"/>
    </xf>
    <xf numFmtId="0" fontId="76" fillId="0" borderId="1" xfId="2" applyFont="1" applyAlignment="1" applyProtection="1">
      <alignment vertical="center"/>
    </xf>
    <xf numFmtId="0" fontId="76" fillId="0" borderId="4" xfId="2" applyFont="1" applyBorder="1" applyAlignment="1" applyProtection="1">
      <alignment vertical="center"/>
    </xf>
    <xf numFmtId="0" fontId="76" fillId="0" borderId="1" xfId="2" applyFont="1" applyAlignment="1" applyProtection="1">
      <alignment horizontal="left" vertical="center"/>
    </xf>
    <xf numFmtId="0" fontId="76" fillId="0" borderId="1" xfId="2" applyFont="1" applyAlignment="1" applyProtection="1">
      <alignment horizontal="left" vertical="center" wrapText="1"/>
    </xf>
    <xf numFmtId="0" fontId="72" fillId="0" borderId="23" xfId="2" applyFont="1" applyBorder="1" applyAlignment="1" applyProtection="1">
      <alignment horizontal="left" vertical="center" wrapText="1"/>
    </xf>
    <xf numFmtId="0" fontId="71" fillId="0" borderId="1" xfId="3" applyFont="1" applyBorder="1" applyAlignment="1" applyProtection="1">
      <alignment horizontal="left" vertical="center" wrapText="1"/>
    </xf>
    <xf numFmtId="0" fontId="71" fillId="0" borderId="1" xfId="3" applyFont="1" applyBorder="1" applyAlignment="1" applyProtection="1">
      <alignment vertical="center"/>
    </xf>
    <xf numFmtId="167" fontId="71" fillId="0" borderId="1" xfId="3" applyNumberFormat="1" applyFont="1" applyBorder="1" applyAlignment="1" applyProtection="1">
      <alignment vertical="center"/>
    </xf>
    <xf numFmtId="0" fontId="69" fillId="0" borderId="1" xfId="2" applyFont="1" applyAlignment="1" applyProtection="1">
      <alignment vertical="center"/>
      <protection locked="0"/>
    </xf>
    <xf numFmtId="0" fontId="71" fillId="0" borderId="1" xfId="2" applyFont="1" applyAlignment="1" applyProtection="1">
      <alignment vertical="center"/>
      <protection locked="0"/>
    </xf>
    <xf numFmtId="0" fontId="68" fillId="0" borderId="1" xfId="2" applyFont="1" applyAlignment="1" applyProtection="1">
      <protection locked="0"/>
    </xf>
    <xf numFmtId="0" fontId="0" fillId="0" borderId="1" xfId="2" applyFont="1" applyAlignment="1" applyProtection="1">
      <alignment vertical="center"/>
      <protection locked="0"/>
    </xf>
    <xf numFmtId="0" fontId="76" fillId="0" borderId="1" xfId="2" applyFont="1" applyAlignment="1" applyProtection="1">
      <alignment vertical="center"/>
      <protection locked="0"/>
    </xf>
  </cellXfs>
  <cellStyles count="6">
    <cellStyle name="Hypertextový odkaz" xfId="1" builtinId="8"/>
    <cellStyle name="Hypertextový odkaz 2" xfId="5" xr:uid="{00000000-0005-0000-0000-000033000000}"/>
    <cellStyle name="Normální" xfId="0" builtinId="0" customBuiltin="1"/>
    <cellStyle name="normální 2" xfId="2" xr:uid="{4D36B115-2858-47A9-8146-97CF44FD99F7}"/>
    <cellStyle name="Normální 3" xfId="3" xr:uid="{26B8ECF8-94CF-49DD-8B80-7ABE8583621A}"/>
    <cellStyle name="Normální 4" xfId="4" xr:uid="{00000000-0005-0000-0000-000034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4BD4D30-2049-47AD-B9F0-BD0F314E646A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5590" cy="27559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665/AppData/Local/Microsoft/Windows/INetCache/Content.Outlook/3MQV4PQU/Soupis%20praci%20celkovyVRNstavebni%20EI%20VZT%20slepy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665/AppData/Local/Microsoft/Windows/INetCache/Content.Outlook/3MQV4PQU/210104%20-%20SPOJOVAC&#205;%20LOGISTICK&#201;%20A%20PROVOZN&#205;%20KORIDORY%20A%20ZM&#282;NA%20P&#344;IPOJEN&#205;%20&#268;EZ%20DISTRIBUCE%20a.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26.1.00-VRN+ON"/>
      <sheetName val="SO 026.1.01-Úprava chodby v K"/>
      <sheetName val="SO 026.1.03-Elektroinstalace"/>
      <sheetName val="SO 026.1.05-Vzduchotechnika"/>
      <sheetName val="Seznam figur"/>
      <sheetName val="Pokyny pro vyplnění"/>
    </sheetNames>
    <sheetDataSet>
      <sheetData sheetId="0">
        <row r="6">
          <cell r="K6" t="str">
            <v>SPOJOVACÍ LOGISTICKÉ A PROVOZNÍ KORIDORY A ZMĚNA PŘIPOJENÍ ČEZ DISTRIBUCE a.s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26A - Úprava chodby p..."/>
      <sheetName val="Seznam figur"/>
      <sheetName val="Pokyny pro vyplnění"/>
    </sheetNames>
    <sheetDataSet>
      <sheetData sheetId="0">
        <row r="6">
          <cell r="K6" t="str">
            <v>SPOJOVACÍ LOGISTICKÉ A PROVOZNÍ KORIDORY A ZMĚNA PŘIPOJENÍ ČEZ DISTRIBUCE a.s</v>
          </cell>
        </row>
        <row r="8">
          <cell r="AN8" t="str">
            <v>11. 1. 2021</v>
          </cell>
        </row>
      </sheetData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topLeftCell="A53" workbookViewId="0">
      <selection activeCell="AG59" sqref="AG59:AM59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33" width="2.33203125" style="1" customWidth="1"/>
    <col min="34" max="34" width="2.77734375" style="1" customWidth="1"/>
    <col min="35" max="35" width="27.109375" style="1" customWidth="1"/>
    <col min="36" max="37" width="2.109375" style="1" customWidth="1"/>
    <col min="38" max="38" width="7.109375" style="1" customWidth="1"/>
    <col min="39" max="39" width="2.77734375" style="1" customWidth="1"/>
    <col min="40" max="40" width="11.44140625" style="1" customWidth="1"/>
    <col min="41" max="41" width="6.44140625" style="1" customWidth="1"/>
    <col min="42" max="42" width="3.44140625" style="1" customWidth="1"/>
    <col min="43" max="43" width="13.44140625" style="1" customWidth="1"/>
    <col min="44" max="44" width="11.6640625" style="1" customWidth="1"/>
    <col min="45" max="47" width="22.109375" style="1" hidden="1" customWidth="1"/>
    <col min="48" max="49" width="18.44140625" style="1" hidden="1" customWidth="1"/>
    <col min="50" max="51" width="21.44140625" style="1" hidden="1" customWidth="1"/>
    <col min="52" max="52" width="18.44140625" style="1" hidden="1" customWidth="1"/>
    <col min="53" max="53" width="16.44140625" style="1" hidden="1" customWidth="1"/>
    <col min="54" max="54" width="21.44140625" style="1" hidden="1" customWidth="1"/>
    <col min="55" max="55" width="18.44140625" style="1" hidden="1" customWidth="1"/>
    <col min="56" max="56" width="16.44140625" style="1" hidden="1" customWidth="1"/>
    <col min="57" max="57" width="57" style="1" customWidth="1"/>
    <col min="71" max="91" width="9.10937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 x14ac:dyDescent="0.2">
      <c r="AR2" s="411" t="s">
        <v>6</v>
      </c>
      <c r="AS2" s="396"/>
      <c r="AT2" s="396"/>
      <c r="AU2" s="396"/>
      <c r="AV2" s="396"/>
      <c r="AW2" s="396"/>
      <c r="AX2" s="396"/>
      <c r="AY2" s="396"/>
      <c r="AZ2" s="396"/>
      <c r="BA2" s="396"/>
      <c r="BB2" s="396"/>
      <c r="BC2" s="396"/>
      <c r="BD2" s="396"/>
      <c r="BE2" s="396"/>
      <c r="BS2" s="18" t="s">
        <v>7</v>
      </c>
      <c r="BT2" s="18" t="s">
        <v>8</v>
      </c>
    </row>
    <row r="3" spans="1:74" s="1" customFormat="1" ht="7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 x14ac:dyDescent="0.2">
      <c r="B5" s="21"/>
      <c r="D5" s="25" t="s">
        <v>14</v>
      </c>
      <c r="K5" s="395" t="s">
        <v>15</v>
      </c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6"/>
      <c r="Z5" s="396"/>
      <c r="AA5" s="396"/>
      <c r="AB5" s="396"/>
      <c r="AC5" s="396"/>
      <c r="AD5" s="396"/>
      <c r="AE5" s="396"/>
      <c r="AF5" s="396"/>
      <c r="AG5" s="396"/>
      <c r="AH5" s="396"/>
      <c r="AI5" s="396"/>
      <c r="AJ5" s="396"/>
      <c r="AK5" s="396"/>
      <c r="AL5" s="396"/>
      <c r="AM5" s="396"/>
      <c r="AN5" s="396"/>
      <c r="AO5" s="396"/>
      <c r="AR5" s="21"/>
      <c r="BE5" s="392" t="s">
        <v>16</v>
      </c>
      <c r="BS5" s="18" t="s">
        <v>7</v>
      </c>
    </row>
    <row r="6" spans="1:74" s="1" customFormat="1" ht="23.25" customHeight="1" x14ac:dyDescent="0.2">
      <c r="B6" s="21"/>
      <c r="D6" s="27" t="s">
        <v>17</v>
      </c>
      <c r="K6" s="397" t="s">
        <v>18</v>
      </c>
      <c r="L6" s="396"/>
      <c r="M6" s="396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6"/>
      <c r="Y6" s="396"/>
      <c r="Z6" s="396"/>
      <c r="AA6" s="396"/>
      <c r="AB6" s="396"/>
      <c r="AC6" s="396"/>
      <c r="AD6" s="396"/>
      <c r="AE6" s="396"/>
      <c r="AF6" s="396"/>
      <c r="AG6" s="396"/>
      <c r="AH6" s="396"/>
      <c r="AI6" s="396"/>
      <c r="AJ6" s="396"/>
      <c r="AK6" s="396"/>
      <c r="AL6" s="396"/>
      <c r="AM6" s="396"/>
      <c r="AN6" s="396"/>
      <c r="AO6" s="396"/>
      <c r="AR6" s="21"/>
      <c r="BE6" s="393"/>
      <c r="BS6" s="18" t="s">
        <v>7</v>
      </c>
    </row>
    <row r="7" spans="1:74" s="1" customFormat="1" ht="24" customHeight="1" x14ac:dyDescent="0.2">
      <c r="B7" s="21"/>
      <c r="D7" s="284" t="s">
        <v>109</v>
      </c>
      <c r="E7" s="285"/>
      <c r="F7" s="285"/>
      <c r="G7" s="285"/>
      <c r="H7" s="285"/>
      <c r="I7" s="285"/>
      <c r="J7" s="285"/>
      <c r="K7" s="424" t="s">
        <v>883</v>
      </c>
      <c r="L7" s="425"/>
      <c r="M7" s="425"/>
      <c r="N7" s="425"/>
      <c r="O7" s="425"/>
      <c r="P7" s="425"/>
      <c r="Q7" s="425"/>
      <c r="R7" s="425"/>
      <c r="S7" s="425"/>
      <c r="T7" s="425"/>
      <c r="U7" s="425"/>
      <c r="V7" s="425"/>
      <c r="W7" s="425"/>
      <c r="X7" s="425"/>
      <c r="Y7" s="425"/>
      <c r="Z7" s="425"/>
      <c r="AA7" s="425"/>
      <c r="AB7" s="425"/>
      <c r="AC7" s="425"/>
      <c r="AD7" s="425"/>
      <c r="AE7" s="425"/>
      <c r="AF7" s="425"/>
      <c r="AG7" s="425"/>
      <c r="AH7" s="425"/>
      <c r="AI7" s="425"/>
      <c r="AJ7" s="425"/>
      <c r="AK7" s="425"/>
      <c r="AL7" s="425"/>
      <c r="AM7" s="425"/>
      <c r="AN7" s="425"/>
      <c r="AO7" s="425"/>
      <c r="AR7" s="21"/>
      <c r="BE7" s="393"/>
      <c r="BS7" s="18"/>
    </row>
    <row r="8" spans="1:74" s="1" customFormat="1" ht="12" customHeight="1" x14ac:dyDescent="0.2">
      <c r="B8" s="21"/>
      <c r="D8" s="28" t="s">
        <v>19</v>
      </c>
      <c r="K8" s="26" t="s">
        <v>3</v>
      </c>
      <c r="AK8" s="28" t="s">
        <v>20</v>
      </c>
      <c r="AN8" s="26" t="s">
        <v>3</v>
      </c>
      <c r="AR8" s="21"/>
      <c r="BE8" s="393"/>
      <c r="BS8" s="18" t="s">
        <v>7</v>
      </c>
    </row>
    <row r="9" spans="1:74" s="1" customFormat="1" ht="12" customHeight="1" x14ac:dyDescent="0.2">
      <c r="B9" s="21"/>
      <c r="D9" s="28" t="s">
        <v>21</v>
      </c>
      <c r="K9" s="26" t="s">
        <v>22</v>
      </c>
      <c r="AK9" s="28" t="s">
        <v>23</v>
      </c>
      <c r="AN9" s="30" t="s">
        <v>29</v>
      </c>
      <c r="AR9" s="21"/>
      <c r="BE9" s="393"/>
      <c r="BS9" s="18" t="s">
        <v>7</v>
      </c>
    </row>
    <row r="10" spans="1:74" s="1" customFormat="1" ht="14.5" customHeight="1" x14ac:dyDescent="0.2">
      <c r="B10" s="21"/>
      <c r="AR10" s="21"/>
      <c r="BE10" s="393"/>
      <c r="BS10" s="18" t="s">
        <v>7</v>
      </c>
    </row>
    <row r="11" spans="1:74" s="1" customFormat="1" ht="12" customHeight="1" x14ac:dyDescent="0.2">
      <c r="B11" s="21"/>
      <c r="D11" s="28" t="s">
        <v>24</v>
      </c>
      <c r="AK11" s="28" t="s">
        <v>25</v>
      </c>
      <c r="AN11" s="26" t="s">
        <v>3</v>
      </c>
      <c r="AR11" s="21"/>
      <c r="BE11" s="393"/>
      <c r="BS11" s="18" t="s">
        <v>7</v>
      </c>
    </row>
    <row r="12" spans="1:74" s="1" customFormat="1" ht="18.399999999999999" customHeight="1" x14ac:dyDescent="0.2">
      <c r="B12" s="21"/>
      <c r="E12" s="26" t="s">
        <v>26</v>
      </c>
      <c r="AK12" s="28" t="s">
        <v>27</v>
      </c>
      <c r="AN12" s="26" t="s">
        <v>3</v>
      </c>
      <c r="AR12" s="21"/>
      <c r="BE12" s="393"/>
      <c r="BS12" s="18" t="s">
        <v>7</v>
      </c>
    </row>
    <row r="13" spans="1:74" s="1" customFormat="1" ht="7" customHeight="1" x14ac:dyDescent="0.2">
      <c r="B13" s="21"/>
      <c r="AR13" s="21"/>
      <c r="BE13" s="393"/>
      <c r="BS13" s="18" t="s">
        <v>7</v>
      </c>
    </row>
    <row r="14" spans="1:74" s="1" customFormat="1" ht="12" customHeight="1" x14ac:dyDescent="0.2">
      <c r="B14" s="21"/>
      <c r="D14" s="28" t="s">
        <v>28</v>
      </c>
      <c r="AK14" s="28" t="s">
        <v>25</v>
      </c>
      <c r="AN14" s="30" t="s">
        <v>29</v>
      </c>
      <c r="AR14" s="21"/>
      <c r="BE14" s="393"/>
      <c r="BS14" s="18" t="s">
        <v>7</v>
      </c>
    </row>
    <row r="15" spans="1:74" ht="12.5" x14ac:dyDescent="0.2">
      <c r="B15" s="21"/>
      <c r="E15" s="398" t="s">
        <v>29</v>
      </c>
      <c r="F15" s="399"/>
      <c r="G15" s="399"/>
      <c r="H15" s="399"/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28" t="s">
        <v>27</v>
      </c>
      <c r="AN15" s="30" t="s">
        <v>29</v>
      </c>
      <c r="AR15" s="21"/>
      <c r="BE15" s="393"/>
      <c r="BS15" s="18" t="s">
        <v>7</v>
      </c>
    </row>
    <row r="16" spans="1:74" s="1" customFormat="1" ht="7" customHeight="1" x14ac:dyDescent="0.2">
      <c r="B16" s="21"/>
      <c r="AR16" s="21"/>
      <c r="BE16" s="393"/>
      <c r="BS16" s="18" t="s">
        <v>4</v>
      </c>
    </row>
    <row r="17" spans="1:71" s="1" customFormat="1" ht="12" customHeight="1" x14ac:dyDescent="0.2">
      <c r="B17" s="21"/>
      <c r="D17" s="28" t="s">
        <v>30</v>
      </c>
      <c r="AK17" s="28" t="s">
        <v>25</v>
      </c>
      <c r="AN17" s="26" t="s">
        <v>31</v>
      </c>
      <c r="AR17" s="21"/>
      <c r="BE17" s="393"/>
      <c r="BS17" s="18" t="s">
        <v>4</v>
      </c>
    </row>
    <row r="18" spans="1:71" s="1" customFormat="1" ht="18.399999999999999" customHeight="1" x14ac:dyDescent="0.2">
      <c r="B18" s="21"/>
      <c r="E18" s="26" t="s">
        <v>32</v>
      </c>
      <c r="AK18" s="28" t="s">
        <v>27</v>
      </c>
      <c r="AN18" s="26" t="s">
        <v>3</v>
      </c>
      <c r="AR18" s="21"/>
      <c r="BE18" s="393"/>
      <c r="BS18" s="18" t="s">
        <v>33</v>
      </c>
    </row>
    <row r="19" spans="1:71" s="1" customFormat="1" ht="7" customHeight="1" x14ac:dyDescent="0.2">
      <c r="B19" s="21"/>
      <c r="AR19" s="21"/>
      <c r="BE19" s="393"/>
      <c r="BS19" s="18" t="s">
        <v>7</v>
      </c>
    </row>
    <row r="20" spans="1:71" s="1" customFormat="1" ht="12" customHeight="1" x14ac:dyDescent="0.2">
      <c r="B20" s="21"/>
      <c r="D20" s="28" t="s">
        <v>34</v>
      </c>
      <c r="AK20" s="28" t="s">
        <v>25</v>
      </c>
      <c r="AN20" s="26" t="s">
        <v>35</v>
      </c>
      <c r="AR20" s="21"/>
      <c r="BE20" s="393"/>
      <c r="BS20" s="18" t="s">
        <v>7</v>
      </c>
    </row>
    <row r="21" spans="1:71" s="1" customFormat="1" ht="18.399999999999999" customHeight="1" x14ac:dyDescent="0.2">
      <c r="B21" s="21"/>
      <c r="E21" s="26" t="s">
        <v>36</v>
      </c>
      <c r="AK21" s="28" t="s">
        <v>27</v>
      </c>
      <c r="AN21" s="26" t="s">
        <v>3</v>
      </c>
      <c r="AR21" s="21"/>
      <c r="BE21" s="393"/>
      <c r="BS21" s="18" t="s">
        <v>4</v>
      </c>
    </row>
    <row r="22" spans="1:71" s="1" customFormat="1" ht="7" customHeight="1" x14ac:dyDescent="0.2">
      <c r="B22" s="21"/>
      <c r="AR22" s="21"/>
      <c r="BE22" s="393"/>
    </row>
    <row r="23" spans="1:71" s="1" customFormat="1" ht="12" customHeight="1" x14ac:dyDescent="0.2">
      <c r="B23" s="21"/>
      <c r="D23" s="28" t="s">
        <v>37</v>
      </c>
      <c r="AR23" s="21"/>
      <c r="BE23" s="393"/>
    </row>
    <row r="24" spans="1:71" s="1" customFormat="1" ht="57" customHeight="1" x14ac:dyDescent="0.2">
      <c r="B24" s="21"/>
      <c r="E24" s="400" t="s">
        <v>38</v>
      </c>
      <c r="F24" s="400"/>
      <c r="G24" s="400"/>
      <c r="H24" s="400"/>
      <c r="I24" s="400"/>
      <c r="J24" s="400"/>
      <c r="K24" s="400"/>
      <c r="L24" s="400"/>
      <c r="M24" s="400"/>
      <c r="N24" s="400"/>
      <c r="O24" s="400"/>
      <c r="P24" s="400"/>
      <c r="Q24" s="400"/>
      <c r="R24" s="400"/>
      <c r="S24" s="400"/>
      <c r="T24" s="400"/>
      <c r="U24" s="400"/>
      <c r="V24" s="400"/>
      <c r="W24" s="400"/>
      <c r="X24" s="400"/>
      <c r="Y24" s="400"/>
      <c r="Z24" s="400"/>
      <c r="AA24" s="400"/>
      <c r="AB24" s="400"/>
      <c r="AC24" s="400"/>
      <c r="AD24" s="400"/>
      <c r="AE24" s="400"/>
      <c r="AF24" s="400"/>
      <c r="AG24" s="400"/>
      <c r="AH24" s="400"/>
      <c r="AI24" s="400"/>
      <c r="AJ24" s="400"/>
      <c r="AK24" s="400"/>
      <c r="AL24" s="400"/>
      <c r="AM24" s="400"/>
      <c r="AN24" s="400"/>
      <c r="AR24" s="21"/>
      <c r="BE24" s="393"/>
    </row>
    <row r="25" spans="1:71" s="1" customFormat="1" ht="7" customHeight="1" x14ac:dyDescent="0.2">
      <c r="B25" s="21"/>
      <c r="AR25" s="21"/>
      <c r="BE25" s="393"/>
    </row>
    <row r="26" spans="1:71" s="1" customFormat="1" ht="7" customHeight="1" x14ac:dyDescent="0.2">
      <c r="B26" s="2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R26" s="21"/>
      <c r="BE26" s="393"/>
    </row>
    <row r="27" spans="1:71" s="2" customFormat="1" ht="25.9" customHeight="1" x14ac:dyDescent="0.2">
      <c r="A27" s="33"/>
      <c r="B27" s="34"/>
      <c r="C27" s="33"/>
      <c r="D27" s="35" t="s">
        <v>39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401">
        <f>ROUND(AG56,2)</f>
        <v>22350</v>
      </c>
      <c r="AL27" s="402"/>
      <c r="AM27" s="402"/>
      <c r="AN27" s="402"/>
      <c r="AO27" s="402"/>
      <c r="AP27" s="33"/>
      <c r="AQ27" s="33"/>
      <c r="AR27" s="34"/>
      <c r="BE27" s="393"/>
    </row>
    <row r="28" spans="1:71" s="2" customFormat="1" ht="7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393"/>
    </row>
    <row r="29" spans="1:71" s="2" customFormat="1" ht="12.5" x14ac:dyDescent="0.2">
      <c r="A29" s="33"/>
      <c r="B29" s="34"/>
      <c r="C29" s="33"/>
      <c r="D29" s="33"/>
      <c r="E29" s="33"/>
      <c r="F29" s="33"/>
      <c r="G29" s="33"/>
      <c r="H29" s="33"/>
      <c r="I29" s="33"/>
      <c r="J29" s="33"/>
      <c r="K29" s="33"/>
      <c r="L29" s="403" t="s">
        <v>40</v>
      </c>
      <c r="M29" s="403"/>
      <c r="N29" s="403"/>
      <c r="O29" s="403"/>
      <c r="P29" s="403"/>
      <c r="Q29" s="33"/>
      <c r="R29" s="33"/>
      <c r="S29" s="33"/>
      <c r="T29" s="33"/>
      <c r="U29" s="33"/>
      <c r="V29" s="33"/>
      <c r="W29" s="403" t="s">
        <v>41</v>
      </c>
      <c r="X29" s="403"/>
      <c r="Y29" s="403"/>
      <c r="Z29" s="403"/>
      <c r="AA29" s="403"/>
      <c r="AB29" s="403"/>
      <c r="AC29" s="403"/>
      <c r="AD29" s="403"/>
      <c r="AE29" s="403"/>
      <c r="AF29" s="33"/>
      <c r="AG29" s="33"/>
      <c r="AH29" s="33"/>
      <c r="AI29" s="33"/>
      <c r="AJ29" s="33"/>
      <c r="AK29" s="403" t="s">
        <v>42</v>
      </c>
      <c r="AL29" s="403"/>
      <c r="AM29" s="403"/>
      <c r="AN29" s="403"/>
      <c r="AO29" s="403"/>
      <c r="AP29" s="33"/>
      <c r="AQ29" s="33"/>
      <c r="AR29" s="34"/>
      <c r="BE29" s="393"/>
    </row>
    <row r="30" spans="1:71" s="3" customFormat="1" ht="14.5" customHeight="1" x14ac:dyDescent="0.2">
      <c r="B30" s="38"/>
      <c r="D30" s="28" t="s">
        <v>43</v>
      </c>
      <c r="F30" s="28" t="s">
        <v>44</v>
      </c>
      <c r="L30" s="406">
        <v>0.21</v>
      </c>
      <c r="M30" s="405"/>
      <c r="N30" s="405"/>
      <c r="O30" s="405"/>
      <c r="P30" s="405"/>
      <c r="W30" s="404">
        <f>ROUND(AZ56, 2)</f>
        <v>22350</v>
      </c>
      <c r="X30" s="405"/>
      <c r="Y30" s="405"/>
      <c r="Z30" s="405"/>
      <c r="AA30" s="405"/>
      <c r="AB30" s="405"/>
      <c r="AC30" s="405"/>
      <c r="AD30" s="405"/>
      <c r="AE30" s="405"/>
      <c r="AK30" s="404">
        <f>ROUND(AV56, 2)</f>
        <v>4693.5</v>
      </c>
      <c r="AL30" s="405"/>
      <c r="AM30" s="405"/>
      <c r="AN30" s="405"/>
      <c r="AO30" s="405"/>
      <c r="AR30" s="38"/>
      <c r="BE30" s="394"/>
    </row>
    <row r="31" spans="1:71" s="3" customFormat="1" ht="14.5" customHeight="1" x14ac:dyDescent="0.2">
      <c r="B31" s="38"/>
      <c r="F31" s="28" t="s">
        <v>45</v>
      </c>
      <c r="L31" s="406">
        <v>0.15</v>
      </c>
      <c r="M31" s="405"/>
      <c r="N31" s="405"/>
      <c r="O31" s="405"/>
      <c r="P31" s="405"/>
      <c r="W31" s="404">
        <f>ROUND(BA56, 2)</f>
        <v>0</v>
      </c>
      <c r="X31" s="405"/>
      <c r="Y31" s="405"/>
      <c r="Z31" s="405"/>
      <c r="AA31" s="405"/>
      <c r="AB31" s="405"/>
      <c r="AC31" s="405"/>
      <c r="AD31" s="405"/>
      <c r="AE31" s="405"/>
      <c r="AK31" s="404">
        <f>ROUND(AW56, 2)</f>
        <v>0</v>
      </c>
      <c r="AL31" s="405"/>
      <c r="AM31" s="405"/>
      <c r="AN31" s="405"/>
      <c r="AO31" s="405"/>
      <c r="AR31" s="38"/>
      <c r="BE31" s="394"/>
    </row>
    <row r="32" spans="1:71" s="3" customFormat="1" ht="14.5" hidden="1" customHeight="1" x14ac:dyDescent="0.2">
      <c r="B32" s="38"/>
      <c r="F32" s="28" t="s">
        <v>46</v>
      </c>
      <c r="L32" s="406">
        <v>0.21</v>
      </c>
      <c r="M32" s="405"/>
      <c r="N32" s="405"/>
      <c r="O32" s="405"/>
      <c r="P32" s="405"/>
      <c r="W32" s="404">
        <f>ROUND(BB56, 2)</f>
        <v>0</v>
      </c>
      <c r="X32" s="405"/>
      <c r="Y32" s="405"/>
      <c r="Z32" s="405"/>
      <c r="AA32" s="405"/>
      <c r="AB32" s="405"/>
      <c r="AC32" s="405"/>
      <c r="AD32" s="405"/>
      <c r="AE32" s="405"/>
      <c r="AK32" s="404">
        <v>0</v>
      </c>
      <c r="AL32" s="405"/>
      <c r="AM32" s="405"/>
      <c r="AN32" s="405"/>
      <c r="AO32" s="405"/>
      <c r="AR32" s="38"/>
      <c r="BE32" s="394"/>
    </row>
    <row r="33" spans="1:57" s="3" customFormat="1" ht="14.5" hidden="1" customHeight="1" x14ac:dyDescent="0.2">
      <c r="B33" s="38"/>
      <c r="F33" s="28" t="s">
        <v>47</v>
      </c>
      <c r="L33" s="406">
        <v>0.15</v>
      </c>
      <c r="M33" s="405"/>
      <c r="N33" s="405"/>
      <c r="O33" s="405"/>
      <c r="P33" s="405"/>
      <c r="W33" s="404">
        <f>ROUND(BC56, 2)</f>
        <v>0</v>
      </c>
      <c r="X33" s="405"/>
      <c r="Y33" s="405"/>
      <c r="Z33" s="405"/>
      <c r="AA33" s="405"/>
      <c r="AB33" s="405"/>
      <c r="AC33" s="405"/>
      <c r="AD33" s="405"/>
      <c r="AE33" s="405"/>
      <c r="AK33" s="404">
        <v>0</v>
      </c>
      <c r="AL33" s="405"/>
      <c r="AM33" s="405"/>
      <c r="AN33" s="405"/>
      <c r="AO33" s="405"/>
      <c r="AR33" s="38"/>
      <c r="BE33" s="394"/>
    </row>
    <row r="34" spans="1:57" s="3" customFormat="1" ht="14.5" hidden="1" customHeight="1" x14ac:dyDescent="0.2">
      <c r="B34" s="38"/>
      <c r="F34" s="28" t="s">
        <v>48</v>
      </c>
      <c r="L34" s="406">
        <v>0</v>
      </c>
      <c r="M34" s="405"/>
      <c r="N34" s="405"/>
      <c r="O34" s="405"/>
      <c r="P34" s="405"/>
      <c r="W34" s="404">
        <f>ROUND(BD56, 2)</f>
        <v>0</v>
      </c>
      <c r="X34" s="405"/>
      <c r="Y34" s="405"/>
      <c r="Z34" s="405"/>
      <c r="AA34" s="405"/>
      <c r="AB34" s="405"/>
      <c r="AC34" s="405"/>
      <c r="AD34" s="405"/>
      <c r="AE34" s="405"/>
      <c r="AK34" s="404">
        <v>0</v>
      </c>
      <c r="AL34" s="405"/>
      <c r="AM34" s="405"/>
      <c r="AN34" s="405"/>
      <c r="AO34" s="405"/>
      <c r="AR34" s="38"/>
    </row>
    <row r="35" spans="1:57" s="2" customFormat="1" ht="7" customHeight="1" x14ac:dyDescent="0.2">
      <c r="A35" s="33"/>
      <c r="B35" s="34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4"/>
      <c r="BE35" s="33"/>
    </row>
    <row r="36" spans="1:57" s="2" customFormat="1" ht="25.9" customHeight="1" x14ac:dyDescent="0.2">
      <c r="A36" s="33"/>
      <c r="B36" s="34"/>
      <c r="C36" s="39"/>
      <c r="D36" s="40" t="s">
        <v>49</v>
      </c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2" t="s">
        <v>50</v>
      </c>
      <c r="U36" s="41"/>
      <c r="V36" s="41"/>
      <c r="W36" s="41"/>
      <c r="X36" s="410" t="s">
        <v>51</v>
      </c>
      <c r="Y36" s="408"/>
      <c r="Z36" s="408"/>
      <c r="AA36" s="408"/>
      <c r="AB36" s="408"/>
      <c r="AC36" s="41"/>
      <c r="AD36" s="41"/>
      <c r="AE36" s="41"/>
      <c r="AF36" s="41"/>
      <c r="AG36" s="41"/>
      <c r="AH36" s="41"/>
      <c r="AI36" s="41"/>
      <c r="AJ36" s="41"/>
      <c r="AK36" s="407">
        <f>SUM(AK27:AK34)</f>
        <v>27043.5</v>
      </c>
      <c r="AL36" s="408"/>
      <c r="AM36" s="408"/>
      <c r="AN36" s="408"/>
      <c r="AO36" s="409"/>
      <c r="AP36" s="39"/>
      <c r="AQ36" s="39"/>
      <c r="AR36" s="34"/>
      <c r="BE36" s="33"/>
    </row>
    <row r="37" spans="1:57" s="2" customFormat="1" ht="7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2" customFormat="1" ht="7" customHeight="1" x14ac:dyDescent="0.2">
      <c r="A38" s="33"/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34"/>
      <c r="BE38" s="33"/>
    </row>
    <row r="42" spans="1:57" s="2" customFormat="1" ht="7" customHeight="1" x14ac:dyDescent="0.2">
      <c r="A42" s="33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34"/>
      <c r="BE42" s="33"/>
    </row>
    <row r="43" spans="1:57" s="2" customFormat="1" ht="25" customHeight="1" x14ac:dyDescent="0.2">
      <c r="A43" s="33"/>
      <c r="B43" s="34"/>
      <c r="C43" s="22" t="s">
        <v>52</v>
      </c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2" customFormat="1" ht="7" customHeight="1" x14ac:dyDescent="0.2">
      <c r="A44" s="33"/>
      <c r="B44" s="34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4"/>
      <c r="BE44" s="33"/>
    </row>
    <row r="45" spans="1:57" s="4" customFormat="1" ht="12" customHeight="1" x14ac:dyDescent="0.2">
      <c r="B45" s="47"/>
      <c r="C45" s="28" t="s">
        <v>14</v>
      </c>
      <c r="L45" s="4" t="str">
        <f>K5</f>
        <v>200601</v>
      </c>
      <c r="AR45" s="47"/>
    </row>
    <row r="46" spans="1:57" s="5" customFormat="1" ht="25.5" customHeight="1" x14ac:dyDescent="0.2">
      <c r="B46" s="48"/>
      <c r="C46" s="49" t="s">
        <v>17</v>
      </c>
      <c r="L46" s="389" t="str">
        <f>K6</f>
        <v>SPOJOVACÍ LOGISTICKÉ A PROVOZNÍ KORIDORY A ZMĚNA PŘIPOJENÍ ČEZ DISTRIBUCE a.s</v>
      </c>
      <c r="M46" s="390"/>
      <c r="N46" s="390"/>
      <c r="O46" s="390"/>
      <c r="P46" s="390"/>
      <c r="Q46" s="390"/>
      <c r="R46" s="390"/>
      <c r="S46" s="390"/>
      <c r="T46" s="390"/>
      <c r="U46" s="390"/>
      <c r="V46" s="390"/>
      <c r="W46" s="390"/>
      <c r="X46" s="390"/>
      <c r="Y46" s="390"/>
      <c r="Z46" s="390"/>
      <c r="AA46" s="390"/>
      <c r="AB46" s="390"/>
      <c r="AC46" s="390"/>
      <c r="AD46" s="390"/>
      <c r="AE46" s="390"/>
      <c r="AF46" s="390"/>
      <c r="AG46" s="390"/>
      <c r="AH46" s="390"/>
      <c r="AI46" s="390"/>
      <c r="AJ46" s="390"/>
      <c r="AK46" s="390"/>
      <c r="AL46" s="390"/>
      <c r="AM46" s="390"/>
      <c r="AN46" s="390"/>
      <c r="AO46" s="390"/>
      <c r="AR46" s="48"/>
    </row>
    <row r="47" spans="1:57" s="5" customFormat="1" ht="23.25" customHeight="1" x14ac:dyDescent="0.2">
      <c r="B47" s="48"/>
      <c r="C47" s="282" t="s">
        <v>109</v>
      </c>
      <c r="D47" s="283"/>
      <c r="E47" s="283"/>
      <c r="F47" s="283"/>
      <c r="G47" s="283"/>
      <c r="H47" s="283"/>
      <c r="I47" s="283"/>
      <c r="J47" s="283"/>
      <c r="K47" s="283"/>
      <c r="L47" s="426" t="str">
        <f>K7</f>
        <v>SO 026 PROPOJENÍ PODZEMNÍHO KORIDORU „A“ A „K" S PAVILONEM „A“</v>
      </c>
      <c r="M47" s="427"/>
      <c r="N47" s="427"/>
      <c r="O47" s="427"/>
      <c r="P47" s="427"/>
      <c r="Q47" s="427"/>
      <c r="R47" s="427"/>
      <c r="S47" s="427"/>
      <c r="T47" s="427"/>
      <c r="U47" s="427"/>
      <c r="V47" s="427"/>
      <c r="W47" s="427"/>
      <c r="X47" s="427"/>
      <c r="Y47" s="427"/>
      <c r="Z47" s="427"/>
      <c r="AA47" s="427"/>
      <c r="AB47" s="427"/>
      <c r="AC47" s="427"/>
      <c r="AD47" s="427"/>
      <c r="AE47" s="427"/>
      <c r="AF47" s="427"/>
      <c r="AG47" s="427"/>
      <c r="AH47" s="427"/>
      <c r="AI47" s="427"/>
      <c r="AJ47" s="427"/>
      <c r="AK47" s="427"/>
      <c r="AL47" s="427"/>
      <c r="AM47" s="427"/>
      <c r="AN47" s="427"/>
      <c r="AO47" s="427"/>
      <c r="AR47" s="48"/>
    </row>
    <row r="48" spans="1:57" s="2" customFormat="1" ht="7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2" customHeight="1" x14ac:dyDescent="0.2">
      <c r="A49" s="33"/>
      <c r="B49" s="34"/>
      <c r="C49" s="28" t="s">
        <v>21</v>
      </c>
      <c r="D49" s="33"/>
      <c r="E49" s="33"/>
      <c r="F49" s="33"/>
      <c r="G49" s="33"/>
      <c r="H49" s="33"/>
      <c r="I49" s="33"/>
      <c r="J49" s="33"/>
      <c r="K49" s="33"/>
      <c r="L49" s="50" t="str">
        <f>IF(K9="","",K9)</f>
        <v>Oblastní nemocnice Náchod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23</v>
      </c>
      <c r="AJ49" s="33"/>
      <c r="AK49" s="33"/>
      <c r="AL49" s="33"/>
      <c r="AM49" s="417" t="str">
        <f>IF(AN9= "","",AN9)</f>
        <v>Vyplň údaj</v>
      </c>
      <c r="AN49" s="417"/>
      <c r="AO49" s="33"/>
      <c r="AP49" s="33"/>
      <c r="AQ49" s="33"/>
      <c r="AR49" s="34"/>
      <c r="BE49" s="33"/>
    </row>
    <row r="50" spans="1:91" s="2" customFormat="1" ht="7" customHeight="1" x14ac:dyDescent="0.2">
      <c r="A50" s="33"/>
      <c r="B50" s="34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4"/>
      <c r="BE50" s="33"/>
    </row>
    <row r="51" spans="1:91" s="2" customFormat="1" ht="15.4" customHeight="1" x14ac:dyDescent="0.2">
      <c r="A51" s="33"/>
      <c r="B51" s="34"/>
      <c r="C51" s="28" t="s">
        <v>24</v>
      </c>
      <c r="D51" s="33"/>
      <c r="E51" s="33"/>
      <c r="F51" s="33"/>
      <c r="G51" s="33"/>
      <c r="H51" s="33"/>
      <c r="I51" s="33"/>
      <c r="J51" s="33"/>
      <c r="K51" s="33"/>
      <c r="L51" s="4" t="str">
        <f>IF(E12= "","",E12)</f>
        <v>Královéhradecký kraj</v>
      </c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28" t="s">
        <v>30</v>
      </c>
      <c r="AJ51" s="33"/>
      <c r="AK51" s="33"/>
      <c r="AL51" s="33"/>
      <c r="AM51" s="418" t="str">
        <f>IF(E18="","",E18)</f>
        <v>Proxion s.r.o.</v>
      </c>
      <c r="AN51" s="419"/>
      <c r="AO51" s="419"/>
      <c r="AP51" s="419"/>
      <c r="AQ51" s="33"/>
      <c r="AR51" s="34"/>
      <c r="AS51" s="420" t="s">
        <v>53</v>
      </c>
      <c r="AT51" s="421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33"/>
    </row>
    <row r="52" spans="1:91" s="2" customFormat="1" ht="15.4" customHeight="1" x14ac:dyDescent="0.2">
      <c r="A52" s="33"/>
      <c r="B52" s="34"/>
      <c r="C52" s="28" t="s">
        <v>28</v>
      </c>
      <c r="D52" s="33"/>
      <c r="E52" s="33"/>
      <c r="F52" s="33"/>
      <c r="G52" s="33"/>
      <c r="H52" s="33"/>
      <c r="I52" s="33"/>
      <c r="J52" s="33"/>
      <c r="K52" s="33"/>
      <c r="L52" s="4" t="str">
        <f>IF(E15= "Vyplň údaj","",E15)</f>
        <v/>
      </c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28" t="s">
        <v>34</v>
      </c>
      <c r="AJ52" s="33"/>
      <c r="AK52" s="33"/>
      <c r="AL52" s="33"/>
      <c r="AM52" s="418" t="str">
        <f>IF(E21="","",E21)</f>
        <v>Ivan Mezera</v>
      </c>
      <c r="AN52" s="419"/>
      <c r="AO52" s="419"/>
      <c r="AP52" s="419"/>
      <c r="AQ52" s="33"/>
      <c r="AR52" s="34"/>
      <c r="AS52" s="422"/>
      <c r="AT52" s="423"/>
      <c r="AU52" s="54"/>
      <c r="AV52" s="54"/>
      <c r="AW52" s="54"/>
      <c r="AX52" s="54"/>
      <c r="AY52" s="54"/>
      <c r="AZ52" s="54"/>
      <c r="BA52" s="54"/>
      <c r="BB52" s="54"/>
      <c r="BC52" s="54"/>
      <c r="BD52" s="55"/>
      <c r="BE52" s="33"/>
    </row>
    <row r="53" spans="1:91" s="2" customFormat="1" ht="10.9" customHeight="1" x14ac:dyDescent="0.2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422"/>
      <c r="AT53" s="423"/>
      <c r="AU53" s="54"/>
      <c r="AV53" s="54"/>
      <c r="AW53" s="54"/>
      <c r="AX53" s="54"/>
      <c r="AY53" s="54"/>
      <c r="AZ53" s="54"/>
      <c r="BA53" s="54"/>
      <c r="BB53" s="54"/>
      <c r="BC53" s="54"/>
      <c r="BD53" s="55"/>
      <c r="BE53" s="33"/>
    </row>
    <row r="54" spans="1:91" s="2" customFormat="1" ht="29.25" customHeight="1" x14ac:dyDescent="0.2">
      <c r="A54" s="33"/>
      <c r="B54" s="34"/>
      <c r="C54" s="383" t="s">
        <v>54</v>
      </c>
      <c r="D54" s="384"/>
      <c r="E54" s="384"/>
      <c r="F54" s="384"/>
      <c r="G54" s="384"/>
      <c r="H54" s="56"/>
      <c r="I54" s="388" t="s">
        <v>55</v>
      </c>
      <c r="J54" s="384"/>
      <c r="K54" s="384"/>
      <c r="L54" s="384"/>
      <c r="M54" s="384"/>
      <c r="N54" s="384"/>
      <c r="O54" s="384"/>
      <c r="P54" s="384"/>
      <c r="Q54" s="384"/>
      <c r="R54" s="384"/>
      <c r="S54" s="384"/>
      <c r="T54" s="384"/>
      <c r="U54" s="384"/>
      <c r="V54" s="384"/>
      <c r="W54" s="384"/>
      <c r="X54" s="384"/>
      <c r="Y54" s="384"/>
      <c r="Z54" s="384"/>
      <c r="AA54" s="384"/>
      <c r="AB54" s="384"/>
      <c r="AC54" s="384"/>
      <c r="AD54" s="384"/>
      <c r="AE54" s="384"/>
      <c r="AF54" s="384"/>
      <c r="AG54" s="414" t="s">
        <v>56</v>
      </c>
      <c r="AH54" s="384"/>
      <c r="AI54" s="384"/>
      <c r="AJ54" s="384"/>
      <c r="AK54" s="384"/>
      <c r="AL54" s="384"/>
      <c r="AM54" s="384"/>
      <c r="AN54" s="388" t="s">
        <v>57</v>
      </c>
      <c r="AO54" s="384"/>
      <c r="AP54" s="384"/>
      <c r="AQ54" s="57" t="s">
        <v>58</v>
      </c>
      <c r="AR54" s="34"/>
      <c r="AS54" s="58" t="s">
        <v>59</v>
      </c>
      <c r="AT54" s="59" t="s">
        <v>60</v>
      </c>
      <c r="AU54" s="59" t="s">
        <v>61</v>
      </c>
      <c r="AV54" s="59" t="s">
        <v>62</v>
      </c>
      <c r="AW54" s="59" t="s">
        <v>63</v>
      </c>
      <c r="AX54" s="59" t="s">
        <v>64</v>
      </c>
      <c r="AY54" s="59" t="s">
        <v>65</v>
      </c>
      <c r="AZ54" s="59" t="s">
        <v>66</v>
      </c>
      <c r="BA54" s="59" t="s">
        <v>67</v>
      </c>
      <c r="BB54" s="59" t="s">
        <v>68</v>
      </c>
      <c r="BC54" s="59" t="s">
        <v>69</v>
      </c>
      <c r="BD54" s="60" t="s">
        <v>70</v>
      </c>
      <c r="BE54" s="33"/>
    </row>
    <row r="55" spans="1:91" s="2" customFormat="1" ht="10.9" customHeight="1" x14ac:dyDescent="0.2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4"/>
      <c r="AS55" s="61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3"/>
      <c r="BE55" s="33"/>
    </row>
    <row r="56" spans="1:91" s="6" customFormat="1" ht="32.5" customHeight="1" x14ac:dyDescent="0.2">
      <c r="B56" s="64"/>
      <c r="C56" s="65" t="s">
        <v>71</v>
      </c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391">
        <f>ROUND(AG57,2)</f>
        <v>22350</v>
      </c>
      <c r="AH56" s="391"/>
      <c r="AI56" s="391"/>
      <c r="AJ56" s="391"/>
      <c r="AK56" s="391"/>
      <c r="AL56" s="391"/>
      <c r="AM56" s="391"/>
      <c r="AN56" s="429">
        <f t="shared" ref="AN56:AN66" si="0">SUM(AG56,AT56)</f>
        <v>27043.5</v>
      </c>
      <c r="AO56" s="429"/>
      <c r="AP56" s="429"/>
      <c r="AQ56" s="68" t="s">
        <v>3</v>
      </c>
      <c r="AR56" s="64"/>
      <c r="AS56" s="69">
        <f>ROUND(AS57,2)</f>
        <v>0</v>
      </c>
      <c r="AT56" s="70">
        <f t="shared" ref="AT56:AT66" si="1">ROUND(SUM(AV56:AW56),2)</f>
        <v>4693.5</v>
      </c>
      <c r="AU56" s="71" t="e">
        <f>ROUND(AU57,5)</f>
        <v>#REF!</v>
      </c>
      <c r="AV56" s="70">
        <f>ROUND(AZ56*L30,2)</f>
        <v>4693.5</v>
      </c>
      <c r="AW56" s="70">
        <f>ROUND(BA56*L31,2)</f>
        <v>0</v>
      </c>
      <c r="AX56" s="70">
        <f>ROUND(BB56*L30,2)</f>
        <v>0</v>
      </c>
      <c r="AY56" s="70">
        <f>ROUND(BC56*L31,2)</f>
        <v>0</v>
      </c>
      <c r="AZ56" s="70">
        <f>ROUND(AZ57,2)</f>
        <v>22350</v>
      </c>
      <c r="BA56" s="70">
        <f>ROUND(BA57,2)</f>
        <v>0</v>
      </c>
      <c r="BB56" s="70">
        <f>ROUND(BB57,2)</f>
        <v>0</v>
      </c>
      <c r="BC56" s="70">
        <f>ROUND(BC57,2)</f>
        <v>0</v>
      </c>
      <c r="BD56" s="72">
        <f>ROUND(BD57,2)</f>
        <v>0</v>
      </c>
      <c r="BS56" s="73" t="s">
        <v>72</v>
      </c>
      <c r="BT56" s="73" t="s">
        <v>73</v>
      </c>
      <c r="BU56" s="74" t="s">
        <v>74</v>
      </c>
      <c r="BV56" s="73" t="s">
        <v>75</v>
      </c>
      <c r="BW56" s="73" t="s">
        <v>5</v>
      </c>
      <c r="BX56" s="73" t="s">
        <v>76</v>
      </c>
      <c r="CL56" s="73" t="s">
        <v>3</v>
      </c>
    </row>
    <row r="57" spans="1:91" s="7" customFormat="1" ht="23.9" customHeight="1" x14ac:dyDescent="0.2">
      <c r="B57" s="75"/>
      <c r="C57" s="76"/>
      <c r="D57" s="385" t="s">
        <v>77</v>
      </c>
      <c r="E57" s="385"/>
      <c r="F57" s="385"/>
      <c r="G57" s="385"/>
      <c r="H57" s="385"/>
      <c r="I57" s="77"/>
      <c r="J57" s="385" t="s">
        <v>78</v>
      </c>
      <c r="K57" s="385"/>
      <c r="L57" s="385"/>
      <c r="M57" s="385"/>
      <c r="N57" s="385"/>
      <c r="O57" s="385"/>
      <c r="P57" s="385"/>
      <c r="Q57" s="385"/>
      <c r="R57" s="385"/>
      <c r="S57" s="385"/>
      <c r="T57" s="385"/>
      <c r="U57" s="385"/>
      <c r="V57" s="385"/>
      <c r="W57" s="385"/>
      <c r="X57" s="385"/>
      <c r="Y57" s="385"/>
      <c r="Z57" s="385"/>
      <c r="AA57" s="385"/>
      <c r="AB57" s="385"/>
      <c r="AC57" s="385"/>
      <c r="AD57" s="385"/>
      <c r="AE57" s="385"/>
      <c r="AF57" s="385"/>
      <c r="AG57" s="415">
        <f>ROUND(SUM(AG58:AG66),2)</f>
        <v>22350</v>
      </c>
      <c r="AH57" s="416"/>
      <c r="AI57" s="416"/>
      <c r="AJ57" s="416"/>
      <c r="AK57" s="416"/>
      <c r="AL57" s="416"/>
      <c r="AM57" s="416"/>
      <c r="AN57" s="428">
        <f t="shared" si="0"/>
        <v>27043.5</v>
      </c>
      <c r="AO57" s="416"/>
      <c r="AP57" s="416"/>
      <c r="AQ57" s="78" t="s">
        <v>79</v>
      </c>
      <c r="AR57" s="75"/>
      <c r="AS57" s="79">
        <f>ROUND(SUM(AS58:AS66),2)</f>
        <v>0</v>
      </c>
      <c r="AT57" s="80">
        <f t="shared" si="1"/>
        <v>4693.5</v>
      </c>
      <c r="AU57" s="81" t="e">
        <f>ROUND(SUM(AU58:AU66),5)</f>
        <v>#REF!</v>
      </c>
      <c r="AV57" s="80">
        <f>ROUND(AZ57*L30,2)</f>
        <v>4693.5</v>
      </c>
      <c r="AW57" s="80">
        <f>ROUND(BA57*L31,2)</f>
        <v>0</v>
      </c>
      <c r="AX57" s="80">
        <f>ROUND(BB57*L30,2)</f>
        <v>0</v>
      </c>
      <c r="AY57" s="80">
        <f>ROUND(BC57*L31,2)</f>
        <v>0</v>
      </c>
      <c r="AZ57" s="80">
        <f>ROUND(SUM(AZ58:AZ66),2)</f>
        <v>22350</v>
      </c>
      <c r="BA57" s="80">
        <f>ROUND(SUM(BA58:BA66),2)</f>
        <v>0</v>
      </c>
      <c r="BB57" s="80">
        <f>ROUND(SUM(BB58:BB66),2)</f>
        <v>0</v>
      </c>
      <c r="BC57" s="80">
        <f>ROUND(SUM(BC58:BC66),2)</f>
        <v>0</v>
      </c>
      <c r="BD57" s="82">
        <f>ROUND(SUM(BD58:BD66),2)</f>
        <v>0</v>
      </c>
      <c r="BS57" s="83" t="s">
        <v>72</v>
      </c>
      <c r="BT57" s="83" t="s">
        <v>80</v>
      </c>
      <c r="BU57" s="83" t="s">
        <v>74</v>
      </c>
      <c r="BV57" s="83" t="s">
        <v>75</v>
      </c>
      <c r="BW57" s="83" t="s">
        <v>81</v>
      </c>
      <c r="BX57" s="83" t="s">
        <v>5</v>
      </c>
      <c r="CL57" s="83" t="s">
        <v>3</v>
      </c>
      <c r="CM57" s="83" t="s">
        <v>82</v>
      </c>
    </row>
    <row r="58" spans="1:91" s="4" customFormat="1" ht="22.4" customHeight="1" x14ac:dyDescent="0.2">
      <c r="A58" s="84" t="s">
        <v>83</v>
      </c>
      <c r="B58" s="47"/>
      <c r="C58" s="10"/>
      <c r="D58" s="10"/>
      <c r="E58" s="386" t="s">
        <v>84</v>
      </c>
      <c r="F58" s="386"/>
      <c r="G58" s="386"/>
      <c r="H58" s="386"/>
      <c r="I58" s="386"/>
      <c r="J58" s="10"/>
      <c r="K58" s="386" t="s">
        <v>85</v>
      </c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386"/>
      <c r="Z58" s="386"/>
      <c r="AA58" s="386"/>
      <c r="AB58" s="386"/>
      <c r="AC58" s="386"/>
      <c r="AD58" s="386"/>
      <c r="AE58" s="386"/>
      <c r="AF58" s="386"/>
      <c r="AG58" s="412">
        <f>'SO 026.00 - Vedlejší a os...'!J32</f>
        <v>0</v>
      </c>
      <c r="AH58" s="413"/>
      <c r="AI58" s="413"/>
      <c r="AJ58" s="413"/>
      <c r="AK58" s="413"/>
      <c r="AL58" s="413"/>
      <c r="AM58" s="413"/>
      <c r="AN58" s="412">
        <f t="shared" si="0"/>
        <v>0</v>
      </c>
      <c r="AO58" s="413"/>
      <c r="AP58" s="413"/>
      <c r="AQ58" s="85" t="s">
        <v>86</v>
      </c>
      <c r="AR58" s="47"/>
      <c r="AS58" s="86">
        <v>0</v>
      </c>
      <c r="AT58" s="87">
        <f t="shared" si="1"/>
        <v>0</v>
      </c>
      <c r="AU58" s="88">
        <f>'SO 026.00 - Vedlejší a os...'!P90</f>
        <v>0</v>
      </c>
      <c r="AV58" s="87">
        <f>'SO 026.00 - Vedlejší a os...'!J35</f>
        <v>0</v>
      </c>
      <c r="AW58" s="87">
        <f>'SO 026.00 - Vedlejší a os...'!J36</f>
        <v>0</v>
      </c>
      <c r="AX58" s="87">
        <f>'SO 026.00 - Vedlejší a os...'!J37</f>
        <v>0</v>
      </c>
      <c r="AY58" s="87">
        <f>'SO 026.00 - Vedlejší a os...'!J38</f>
        <v>0</v>
      </c>
      <c r="AZ58" s="87">
        <f>'SO 026.00 - Vedlejší a os...'!F35</f>
        <v>0</v>
      </c>
      <c r="BA58" s="87">
        <f>'SO 026.00 - Vedlejší a os...'!F36</f>
        <v>0</v>
      </c>
      <c r="BB58" s="87">
        <f>'SO 026.00 - Vedlejší a os...'!F37</f>
        <v>0</v>
      </c>
      <c r="BC58" s="87">
        <f>'SO 026.00 - Vedlejší a os...'!F38</f>
        <v>0</v>
      </c>
      <c r="BD58" s="89">
        <f>'SO 026.00 - Vedlejší a os...'!F39</f>
        <v>0</v>
      </c>
      <c r="BT58" s="26" t="s">
        <v>82</v>
      </c>
      <c r="BV58" s="26" t="s">
        <v>75</v>
      </c>
      <c r="BW58" s="26" t="s">
        <v>87</v>
      </c>
      <c r="BX58" s="26" t="s">
        <v>81</v>
      </c>
      <c r="CL58" s="26" t="s">
        <v>3</v>
      </c>
    </row>
    <row r="59" spans="1:91" s="4" customFormat="1" ht="22.4" customHeight="1" x14ac:dyDescent="0.2">
      <c r="A59" s="84" t="s">
        <v>83</v>
      </c>
      <c r="B59" s="47"/>
      <c r="C59" s="10"/>
      <c r="D59" s="10"/>
      <c r="E59" s="386" t="s">
        <v>88</v>
      </c>
      <c r="F59" s="386"/>
      <c r="G59" s="386"/>
      <c r="H59" s="386"/>
      <c r="I59" s="386"/>
      <c r="J59" s="10"/>
      <c r="K59" s="386" t="s">
        <v>89</v>
      </c>
      <c r="L59" s="386"/>
      <c r="M59" s="386"/>
      <c r="N59" s="386"/>
      <c r="O59" s="386"/>
      <c r="P59" s="386"/>
      <c r="Q59" s="386"/>
      <c r="R59" s="386"/>
      <c r="S59" s="386"/>
      <c r="T59" s="386"/>
      <c r="U59" s="386"/>
      <c r="V59" s="386"/>
      <c r="W59" s="386"/>
      <c r="X59" s="386"/>
      <c r="Y59" s="386"/>
      <c r="Z59" s="386"/>
      <c r="AA59" s="386"/>
      <c r="AB59" s="386"/>
      <c r="AC59" s="386"/>
      <c r="AD59" s="386"/>
      <c r="AE59" s="386"/>
      <c r="AF59" s="386"/>
      <c r="AG59" s="412">
        <f>'SO 026.01 - Stavební část'!J32</f>
        <v>22350</v>
      </c>
      <c r="AH59" s="413"/>
      <c r="AI59" s="413"/>
      <c r="AJ59" s="413"/>
      <c r="AK59" s="413"/>
      <c r="AL59" s="413"/>
      <c r="AM59" s="413"/>
      <c r="AN59" s="412">
        <f t="shared" si="0"/>
        <v>27043.5</v>
      </c>
      <c r="AO59" s="413"/>
      <c r="AP59" s="413"/>
      <c r="AQ59" s="85" t="s">
        <v>86</v>
      </c>
      <c r="AR59" s="47"/>
      <c r="AS59" s="86">
        <v>0</v>
      </c>
      <c r="AT59" s="87">
        <f t="shared" si="1"/>
        <v>4693.5</v>
      </c>
      <c r="AU59" s="88" t="e">
        <f>'SO 026.01 - Stavební část'!P101</f>
        <v>#REF!</v>
      </c>
      <c r="AV59" s="87">
        <f>'SO 026.01 - Stavební část'!J35</f>
        <v>4693.5</v>
      </c>
      <c r="AW59" s="87">
        <f>'SO 026.01 - Stavební část'!J36</f>
        <v>0</v>
      </c>
      <c r="AX59" s="87">
        <f>'SO 026.01 - Stavební část'!J37</f>
        <v>0</v>
      </c>
      <c r="AY59" s="87">
        <f>'SO 026.01 - Stavební část'!J38</f>
        <v>0</v>
      </c>
      <c r="AZ59" s="87">
        <f>'SO 026.01 - Stavební část'!F35</f>
        <v>22350</v>
      </c>
      <c r="BA59" s="87">
        <f>'SO 026.01 - Stavební část'!F36</f>
        <v>0</v>
      </c>
      <c r="BB59" s="87">
        <f>'SO 026.01 - Stavební část'!F37</f>
        <v>0</v>
      </c>
      <c r="BC59" s="87">
        <f>'SO 026.01 - Stavební část'!F38</f>
        <v>0</v>
      </c>
      <c r="BD59" s="89">
        <f>'SO 026.01 - Stavební část'!F39</f>
        <v>0</v>
      </c>
      <c r="BT59" s="26" t="s">
        <v>82</v>
      </c>
      <c r="BV59" s="26" t="s">
        <v>75</v>
      </c>
      <c r="BW59" s="26" t="s">
        <v>90</v>
      </c>
      <c r="BX59" s="26" t="s">
        <v>81</v>
      </c>
      <c r="CL59" s="26" t="s">
        <v>3</v>
      </c>
    </row>
    <row r="60" spans="1:91" s="381" customFormat="1" ht="22.4" customHeight="1" x14ac:dyDescent="0.2">
      <c r="A60" s="84" t="s">
        <v>83</v>
      </c>
      <c r="B60" s="47"/>
      <c r="C60" s="380"/>
      <c r="D60" s="380"/>
      <c r="E60" s="386" t="s">
        <v>88</v>
      </c>
      <c r="F60" s="386"/>
      <c r="G60" s="386"/>
      <c r="H60" s="386"/>
      <c r="I60" s="386"/>
      <c r="J60" s="380"/>
      <c r="K60" s="386" t="s">
        <v>895</v>
      </c>
      <c r="L60" s="386"/>
      <c r="M60" s="386"/>
      <c r="N60" s="386"/>
      <c r="O60" s="386"/>
      <c r="P60" s="386"/>
      <c r="Q60" s="386"/>
      <c r="R60" s="386"/>
      <c r="S60" s="386"/>
      <c r="T60" s="386"/>
      <c r="U60" s="386"/>
      <c r="V60" s="386"/>
      <c r="W60" s="386"/>
      <c r="X60" s="386"/>
      <c r="Y60" s="386"/>
      <c r="Z60" s="386"/>
      <c r="AA60" s="386"/>
      <c r="AB60" s="386"/>
      <c r="AC60" s="386"/>
      <c r="AD60" s="386"/>
      <c r="AE60" s="386"/>
      <c r="AF60" s="386"/>
      <c r="AG60" s="412">
        <f>'SO 026.1.01-Úprava chodby v K'!J34</f>
        <v>0</v>
      </c>
      <c r="AH60" s="413"/>
      <c r="AI60" s="413"/>
      <c r="AJ60" s="413"/>
      <c r="AK60" s="413"/>
      <c r="AL60" s="413"/>
      <c r="AM60" s="413"/>
      <c r="AN60" s="412">
        <f t="shared" ref="AN60" si="2">SUM(AG60,AT60)</f>
        <v>0</v>
      </c>
      <c r="AO60" s="413"/>
      <c r="AP60" s="413"/>
      <c r="AQ60" s="85" t="s">
        <v>86</v>
      </c>
      <c r="AR60" s="47"/>
      <c r="AS60" s="86">
        <v>0</v>
      </c>
      <c r="AT60" s="87">
        <f t="shared" ref="AT60" si="3">ROUND(SUM(AV60:AW60),2)</f>
        <v>0</v>
      </c>
      <c r="AU60" s="88">
        <f>'SO 026.01 - Stavební část'!P102</f>
        <v>0</v>
      </c>
      <c r="AV60" s="87">
        <f>'SO 026.01 - Stavební část'!J36</f>
        <v>0</v>
      </c>
      <c r="AW60" s="87">
        <f>'SO 026.01 - Stavební část'!J37</f>
        <v>0</v>
      </c>
      <c r="AX60" s="87">
        <f>'SO 026.01 - Stavební část'!J38</f>
        <v>0</v>
      </c>
      <c r="AY60" s="87">
        <f>'SO 026.01 - Stavební část'!J39</f>
        <v>0</v>
      </c>
      <c r="AZ60" s="87">
        <f>'SO 026.01 - Stavební část'!F36</f>
        <v>0</v>
      </c>
      <c r="BA60" s="87">
        <f>'SO 026.01 - Stavební část'!F37</f>
        <v>0</v>
      </c>
      <c r="BB60" s="87">
        <f>'SO 026.01 - Stavební část'!F38</f>
        <v>0</v>
      </c>
      <c r="BC60" s="87">
        <f>'SO 026.01 - Stavební část'!F39</f>
        <v>0</v>
      </c>
      <c r="BD60" s="89">
        <f>'SO 026.01 - Stavební část'!F40</f>
        <v>0</v>
      </c>
      <c r="BT60" s="382" t="s">
        <v>82</v>
      </c>
      <c r="BV60" s="382" t="s">
        <v>75</v>
      </c>
      <c r="BW60" s="382" t="s">
        <v>90</v>
      </c>
      <c r="BX60" s="382" t="s">
        <v>81</v>
      </c>
      <c r="CL60" s="382" t="s">
        <v>3</v>
      </c>
    </row>
    <row r="61" spans="1:91" s="4" customFormat="1" ht="22.4" customHeight="1" x14ac:dyDescent="0.2">
      <c r="A61" s="84" t="s">
        <v>83</v>
      </c>
      <c r="B61" s="47"/>
      <c r="C61" s="10"/>
      <c r="D61" s="10"/>
      <c r="E61" s="386" t="s">
        <v>91</v>
      </c>
      <c r="F61" s="386"/>
      <c r="G61" s="386"/>
      <c r="H61" s="386"/>
      <c r="I61" s="386"/>
      <c r="J61" s="10"/>
      <c r="K61" s="386" t="s">
        <v>92</v>
      </c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6"/>
      <c r="W61" s="386"/>
      <c r="X61" s="386"/>
      <c r="Y61" s="386"/>
      <c r="Z61" s="386"/>
      <c r="AA61" s="386"/>
      <c r="AB61" s="386"/>
      <c r="AC61" s="386"/>
      <c r="AD61" s="386"/>
      <c r="AE61" s="386"/>
      <c r="AF61" s="386"/>
      <c r="AG61" s="412">
        <f>'SO 026.02 - Vytápění'!J32</f>
        <v>0</v>
      </c>
      <c r="AH61" s="413"/>
      <c r="AI61" s="413"/>
      <c r="AJ61" s="413"/>
      <c r="AK61" s="413"/>
      <c r="AL61" s="413"/>
      <c r="AM61" s="413"/>
      <c r="AN61" s="412">
        <f t="shared" si="0"/>
        <v>0</v>
      </c>
      <c r="AO61" s="413"/>
      <c r="AP61" s="413"/>
      <c r="AQ61" s="85" t="s">
        <v>86</v>
      </c>
      <c r="AR61" s="47"/>
      <c r="AS61" s="86">
        <v>0</v>
      </c>
      <c r="AT61" s="87">
        <f t="shared" si="1"/>
        <v>0</v>
      </c>
      <c r="AU61" s="88">
        <f>'SO 026.02 - Vytápění'!P87</f>
        <v>0</v>
      </c>
      <c r="AV61" s="87">
        <f>'SO 026.02 - Vytápění'!J35</f>
        <v>0</v>
      </c>
      <c r="AW61" s="87">
        <f>'SO 026.02 - Vytápění'!J36</f>
        <v>0</v>
      </c>
      <c r="AX61" s="87">
        <f>'SO 026.02 - Vytápění'!J37</f>
        <v>0</v>
      </c>
      <c r="AY61" s="87">
        <f>'SO 026.02 - Vytápění'!J38</f>
        <v>0</v>
      </c>
      <c r="AZ61" s="87">
        <f>'SO 026.02 - Vytápění'!F35</f>
        <v>0</v>
      </c>
      <c r="BA61" s="87">
        <f>'SO 026.02 - Vytápění'!F36</f>
        <v>0</v>
      </c>
      <c r="BB61" s="87">
        <f>'SO 026.02 - Vytápění'!F37</f>
        <v>0</v>
      </c>
      <c r="BC61" s="87">
        <f>'SO 026.02 - Vytápění'!F38</f>
        <v>0</v>
      </c>
      <c r="BD61" s="89">
        <f>'SO 026.02 - Vytápění'!F39</f>
        <v>0</v>
      </c>
      <c r="BT61" s="26" t="s">
        <v>82</v>
      </c>
      <c r="BV61" s="26" t="s">
        <v>75</v>
      </c>
      <c r="BW61" s="26" t="s">
        <v>93</v>
      </c>
      <c r="BX61" s="26" t="s">
        <v>81</v>
      </c>
      <c r="CL61" s="26" t="s">
        <v>3</v>
      </c>
    </row>
    <row r="62" spans="1:91" s="4" customFormat="1" ht="22.4" customHeight="1" x14ac:dyDescent="0.2">
      <c r="A62" s="84" t="s">
        <v>83</v>
      </c>
      <c r="B62" s="47"/>
      <c r="C62" s="10"/>
      <c r="D62" s="10"/>
      <c r="E62" s="386" t="s">
        <v>94</v>
      </c>
      <c r="F62" s="386"/>
      <c r="G62" s="386"/>
      <c r="H62" s="386"/>
      <c r="I62" s="386"/>
      <c r="J62" s="10"/>
      <c r="K62" s="386" t="s">
        <v>95</v>
      </c>
      <c r="L62" s="386"/>
      <c r="M62" s="386"/>
      <c r="N62" s="386"/>
      <c r="O62" s="386"/>
      <c r="P62" s="386"/>
      <c r="Q62" s="386"/>
      <c r="R62" s="386"/>
      <c r="S62" s="386"/>
      <c r="T62" s="386"/>
      <c r="U62" s="386"/>
      <c r="V62" s="386"/>
      <c r="W62" s="386"/>
      <c r="X62" s="386"/>
      <c r="Y62" s="386"/>
      <c r="Z62" s="386"/>
      <c r="AA62" s="386"/>
      <c r="AB62" s="386"/>
      <c r="AC62" s="386"/>
      <c r="AD62" s="386"/>
      <c r="AE62" s="386"/>
      <c r="AF62" s="386"/>
      <c r="AG62" s="412">
        <f>'SO 026.03 - Elektroinstal...'!J32</f>
        <v>0</v>
      </c>
      <c r="AH62" s="413"/>
      <c r="AI62" s="413"/>
      <c r="AJ62" s="413"/>
      <c r="AK62" s="413"/>
      <c r="AL62" s="413"/>
      <c r="AM62" s="413"/>
      <c r="AN62" s="412">
        <f t="shared" si="0"/>
        <v>0</v>
      </c>
      <c r="AO62" s="413"/>
      <c r="AP62" s="413"/>
      <c r="AQ62" s="85" t="s">
        <v>86</v>
      </c>
      <c r="AR62" s="47"/>
      <c r="AS62" s="86">
        <v>0</v>
      </c>
      <c r="AT62" s="87">
        <f t="shared" si="1"/>
        <v>0</v>
      </c>
      <c r="AU62" s="88">
        <f>'SO 026.03 - Elektroinstal...'!P87</f>
        <v>0</v>
      </c>
      <c r="AV62" s="87">
        <f>'SO 026.03 - Elektroinstal...'!J35</f>
        <v>0</v>
      </c>
      <c r="AW62" s="87">
        <f>'SO 026.03 - Elektroinstal...'!J36</f>
        <v>0</v>
      </c>
      <c r="AX62" s="87">
        <f>'SO 026.03 - Elektroinstal...'!J37</f>
        <v>0</v>
      </c>
      <c r="AY62" s="87">
        <f>'SO 026.03 - Elektroinstal...'!J38</f>
        <v>0</v>
      </c>
      <c r="AZ62" s="87">
        <f>'SO 026.03 - Elektroinstal...'!F35</f>
        <v>0</v>
      </c>
      <c r="BA62" s="87">
        <f>'SO 026.03 - Elektroinstal...'!F36</f>
        <v>0</v>
      </c>
      <c r="BB62" s="87">
        <f>'SO 026.03 - Elektroinstal...'!F37</f>
        <v>0</v>
      </c>
      <c r="BC62" s="87">
        <f>'SO 026.03 - Elektroinstal...'!F38</f>
        <v>0</v>
      </c>
      <c r="BD62" s="89">
        <f>'SO 026.03 - Elektroinstal...'!F39</f>
        <v>0</v>
      </c>
      <c r="BT62" s="26" t="s">
        <v>82</v>
      </c>
      <c r="BV62" s="26" t="s">
        <v>75</v>
      </c>
      <c r="BW62" s="26" t="s">
        <v>96</v>
      </c>
      <c r="BX62" s="26" t="s">
        <v>81</v>
      </c>
      <c r="CL62" s="26" t="s">
        <v>3</v>
      </c>
    </row>
    <row r="63" spans="1:91" s="4" customFormat="1" ht="22.4" customHeight="1" x14ac:dyDescent="0.2">
      <c r="A63" s="84" t="s">
        <v>83</v>
      </c>
      <c r="B63" s="47"/>
      <c r="C63" s="10"/>
      <c r="D63" s="10"/>
      <c r="E63" s="386" t="s">
        <v>97</v>
      </c>
      <c r="F63" s="386"/>
      <c r="G63" s="386"/>
      <c r="H63" s="386"/>
      <c r="I63" s="386"/>
      <c r="J63" s="10"/>
      <c r="K63" s="386" t="s">
        <v>98</v>
      </c>
      <c r="L63" s="386"/>
      <c r="M63" s="386"/>
      <c r="N63" s="386"/>
      <c r="O63" s="386"/>
      <c r="P63" s="386"/>
      <c r="Q63" s="386"/>
      <c r="R63" s="386"/>
      <c r="S63" s="386"/>
      <c r="T63" s="386"/>
      <c r="U63" s="386"/>
      <c r="V63" s="386"/>
      <c r="W63" s="386"/>
      <c r="X63" s="386"/>
      <c r="Y63" s="386"/>
      <c r="Z63" s="386"/>
      <c r="AA63" s="386"/>
      <c r="AB63" s="386"/>
      <c r="AC63" s="386"/>
      <c r="AD63" s="386"/>
      <c r="AE63" s="386"/>
      <c r="AF63" s="386"/>
      <c r="AG63" s="412">
        <f>'SO 026.04 - Elektroinstal...'!J32</f>
        <v>0</v>
      </c>
      <c r="AH63" s="413"/>
      <c r="AI63" s="413"/>
      <c r="AJ63" s="413"/>
      <c r="AK63" s="413"/>
      <c r="AL63" s="413"/>
      <c r="AM63" s="413"/>
      <c r="AN63" s="412">
        <f t="shared" si="0"/>
        <v>0</v>
      </c>
      <c r="AO63" s="413"/>
      <c r="AP63" s="413"/>
      <c r="AQ63" s="85" t="s">
        <v>86</v>
      </c>
      <c r="AR63" s="47"/>
      <c r="AS63" s="86">
        <v>0</v>
      </c>
      <c r="AT63" s="87">
        <f t="shared" si="1"/>
        <v>0</v>
      </c>
      <c r="AU63" s="88">
        <f>'SO 026.04 - Elektroinstal...'!P87</f>
        <v>0</v>
      </c>
      <c r="AV63" s="87">
        <f>'SO 026.04 - Elektroinstal...'!J35</f>
        <v>0</v>
      </c>
      <c r="AW63" s="87">
        <f>'SO 026.04 - Elektroinstal...'!J36</f>
        <v>0</v>
      </c>
      <c r="AX63" s="87">
        <f>'SO 026.04 - Elektroinstal...'!J37</f>
        <v>0</v>
      </c>
      <c r="AY63" s="87">
        <f>'SO 026.04 - Elektroinstal...'!J38</f>
        <v>0</v>
      </c>
      <c r="AZ63" s="87">
        <f>'SO 026.04 - Elektroinstal...'!F35</f>
        <v>0</v>
      </c>
      <c r="BA63" s="87">
        <f>'SO 026.04 - Elektroinstal...'!F36</f>
        <v>0</v>
      </c>
      <c r="BB63" s="87">
        <f>'SO 026.04 - Elektroinstal...'!F37</f>
        <v>0</v>
      </c>
      <c r="BC63" s="87">
        <f>'SO 026.04 - Elektroinstal...'!F38</f>
        <v>0</v>
      </c>
      <c r="BD63" s="89">
        <f>'SO 026.04 - Elektroinstal...'!F39</f>
        <v>0</v>
      </c>
      <c r="BT63" s="26" t="s">
        <v>82</v>
      </c>
      <c r="BV63" s="26" t="s">
        <v>75</v>
      </c>
      <c r="BW63" s="26" t="s">
        <v>99</v>
      </c>
      <c r="BX63" s="26" t="s">
        <v>81</v>
      </c>
      <c r="CL63" s="26" t="s">
        <v>3</v>
      </c>
    </row>
    <row r="64" spans="1:91" s="4" customFormat="1" ht="22.4" customHeight="1" x14ac:dyDescent="0.2">
      <c r="A64" s="84" t="s">
        <v>83</v>
      </c>
      <c r="B64" s="47"/>
      <c r="C64" s="10"/>
      <c r="D64" s="10"/>
      <c r="E64" s="387" t="s">
        <v>100</v>
      </c>
      <c r="F64" s="387"/>
      <c r="G64" s="387"/>
      <c r="H64" s="387"/>
      <c r="I64" s="387"/>
      <c r="J64" s="286"/>
      <c r="K64" s="387" t="s">
        <v>884</v>
      </c>
      <c r="L64" s="387"/>
      <c r="M64" s="387"/>
      <c r="N64" s="387"/>
      <c r="O64" s="387"/>
      <c r="P64" s="387"/>
      <c r="Q64" s="387"/>
      <c r="R64" s="387"/>
      <c r="S64" s="387"/>
      <c r="T64" s="387"/>
      <c r="U64" s="387"/>
      <c r="V64" s="387"/>
      <c r="W64" s="387"/>
      <c r="X64" s="387"/>
      <c r="Y64" s="387"/>
      <c r="Z64" s="387"/>
      <c r="AA64" s="387"/>
      <c r="AB64" s="387"/>
      <c r="AC64" s="387"/>
      <c r="AD64" s="387"/>
      <c r="AE64" s="387"/>
      <c r="AF64" s="387"/>
      <c r="AG64" s="412">
        <f>'SO 026.05 - Vzduchotechnika'!J32</f>
        <v>0</v>
      </c>
      <c r="AH64" s="413"/>
      <c r="AI64" s="413"/>
      <c r="AJ64" s="413"/>
      <c r="AK64" s="413"/>
      <c r="AL64" s="413"/>
      <c r="AM64" s="413"/>
      <c r="AN64" s="412">
        <f t="shared" si="0"/>
        <v>0</v>
      </c>
      <c r="AO64" s="413"/>
      <c r="AP64" s="413"/>
      <c r="AQ64" s="85" t="s">
        <v>86</v>
      </c>
      <c r="AR64" s="47"/>
      <c r="AS64" s="86">
        <v>0</v>
      </c>
      <c r="AT64" s="87">
        <f t="shared" si="1"/>
        <v>0</v>
      </c>
      <c r="AU64" s="88">
        <f>'SO 026.05 - Vzduchotechnika'!P87</f>
        <v>0</v>
      </c>
      <c r="AV64" s="87">
        <f>'SO 026.05 - Vzduchotechnika'!J35</f>
        <v>0</v>
      </c>
      <c r="AW64" s="87">
        <f>'SO 026.05 - Vzduchotechnika'!J36</f>
        <v>0</v>
      </c>
      <c r="AX64" s="87">
        <f>'SO 026.05 - Vzduchotechnika'!J37</f>
        <v>0</v>
      </c>
      <c r="AY64" s="87">
        <f>'SO 026.05 - Vzduchotechnika'!J38</f>
        <v>0</v>
      </c>
      <c r="AZ64" s="87">
        <f>'SO 026.05 - Vzduchotechnika'!F35</f>
        <v>0</v>
      </c>
      <c r="BA64" s="87">
        <f>'SO 026.05 - Vzduchotechnika'!F36</f>
        <v>0</v>
      </c>
      <c r="BB64" s="87">
        <f>'SO 026.05 - Vzduchotechnika'!F37</f>
        <v>0</v>
      </c>
      <c r="BC64" s="87">
        <f>'SO 026.05 - Vzduchotechnika'!F38</f>
        <v>0</v>
      </c>
      <c r="BD64" s="89">
        <f>'SO 026.05 - Vzduchotechnika'!F39</f>
        <v>0</v>
      </c>
      <c r="BT64" s="26" t="s">
        <v>82</v>
      </c>
      <c r="BV64" s="26" t="s">
        <v>75</v>
      </c>
      <c r="BW64" s="26" t="s">
        <v>101</v>
      </c>
      <c r="BX64" s="26" t="s">
        <v>81</v>
      </c>
      <c r="CL64" s="26" t="s">
        <v>3</v>
      </c>
    </row>
    <row r="65" spans="1:90" s="4" customFormat="1" ht="22.4" customHeight="1" x14ac:dyDescent="0.2">
      <c r="A65" s="84" t="s">
        <v>83</v>
      </c>
      <c r="B65" s="47"/>
      <c r="C65" s="10"/>
      <c r="D65" s="10"/>
      <c r="E65" s="387" t="s">
        <v>102</v>
      </c>
      <c r="F65" s="387"/>
      <c r="G65" s="387"/>
      <c r="H65" s="387"/>
      <c r="I65" s="387"/>
      <c r="J65" s="286"/>
      <c r="K65" s="387" t="s">
        <v>104</v>
      </c>
      <c r="L65" s="387"/>
      <c r="M65" s="387"/>
      <c r="N65" s="387"/>
      <c r="O65" s="387"/>
      <c r="P65" s="387"/>
      <c r="Q65" s="387"/>
      <c r="R65" s="387"/>
      <c r="S65" s="387"/>
      <c r="T65" s="387"/>
      <c r="U65" s="387"/>
      <c r="V65" s="387"/>
      <c r="W65" s="387"/>
      <c r="X65" s="387"/>
      <c r="Y65" s="387"/>
      <c r="Z65" s="387"/>
      <c r="AA65" s="387"/>
      <c r="AB65" s="387"/>
      <c r="AC65" s="387"/>
      <c r="AD65" s="387"/>
      <c r="AE65" s="387"/>
      <c r="AF65" s="387"/>
      <c r="AG65" s="412">
        <f>'SO 026.06 - Měření a regu...'!J32</f>
        <v>0</v>
      </c>
      <c r="AH65" s="413"/>
      <c r="AI65" s="413"/>
      <c r="AJ65" s="413"/>
      <c r="AK65" s="413"/>
      <c r="AL65" s="413"/>
      <c r="AM65" s="413"/>
      <c r="AN65" s="412">
        <f t="shared" si="0"/>
        <v>0</v>
      </c>
      <c r="AO65" s="413"/>
      <c r="AP65" s="413"/>
      <c r="AQ65" s="85" t="s">
        <v>86</v>
      </c>
      <c r="AR65" s="47"/>
      <c r="AS65" s="86">
        <v>0</v>
      </c>
      <c r="AT65" s="87">
        <f t="shared" si="1"/>
        <v>0</v>
      </c>
      <c r="AU65" s="88">
        <f>'SO 026.06 - Měření a regu...'!P87</f>
        <v>0</v>
      </c>
      <c r="AV65" s="87">
        <f>'SO 026.06 - Měření a regu...'!J35</f>
        <v>0</v>
      </c>
      <c r="AW65" s="87">
        <f>'SO 026.06 - Měření a regu...'!J36</f>
        <v>0</v>
      </c>
      <c r="AX65" s="87">
        <f>'SO 026.06 - Měření a regu...'!J37</f>
        <v>0</v>
      </c>
      <c r="AY65" s="87">
        <f>'SO 026.06 - Měření a regu...'!J38</f>
        <v>0</v>
      </c>
      <c r="AZ65" s="87">
        <f>'SO 026.06 - Měření a regu...'!F35</f>
        <v>0</v>
      </c>
      <c r="BA65" s="87">
        <f>'SO 026.06 - Měření a regu...'!F36</f>
        <v>0</v>
      </c>
      <c r="BB65" s="87">
        <f>'SO 026.06 - Měření a regu...'!F37</f>
        <v>0</v>
      </c>
      <c r="BC65" s="87">
        <f>'SO 026.06 - Měření a regu...'!F38</f>
        <v>0</v>
      </c>
      <c r="BD65" s="89">
        <f>'SO 026.06 - Měření a regu...'!F39</f>
        <v>0</v>
      </c>
      <c r="BT65" s="26" t="s">
        <v>82</v>
      </c>
      <c r="BV65" s="26" t="s">
        <v>75</v>
      </c>
      <c r="BW65" s="26" t="s">
        <v>105</v>
      </c>
      <c r="BX65" s="26" t="s">
        <v>81</v>
      </c>
      <c r="CL65" s="26" t="s">
        <v>3</v>
      </c>
    </row>
    <row r="66" spans="1:90" s="4" customFormat="1" ht="22.4" customHeight="1" x14ac:dyDescent="0.2">
      <c r="A66" s="84" t="s">
        <v>83</v>
      </c>
      <c r="B66" s="47"/>
      <c r="C66" s="10"/>
      <c r="D66" s="10"/>
      <c r="E66" s="387" t="s">
        <v>103</v>
      </c>
      <c r="F66" s="387"/>
      <c r="G66" s="387"/>
      <c r="H66" s="387"/>
      <c r="I66" s="387"/>
      <c r="J66" s="286"/>
      <c r="K66" s="387" t="s">
        <v>106</v>
      </c>
      <c r="L66" s="387"/>
      <c r="M66" s="387"/>
      <c r="N66" s="387"/>
      <c r="O66" s="387"/>
      <c r="P66" s="387"/>
      <c r="Q66" s="387"/>
      <c r="R66" s="387"/>
      <c r="S66" s="387"/>
      <c r="T66" s="387"/>
      <c r="U66" s="387"/>
      <c r="V66" s="387"/>
      <c r="W66" s="387"/>
      <c r="X66" s="387"/>
      <c r="Y66" s="387"/>
      <c r="Z66" s="387"/>
      <c r="AA66" s="387"/>
      <c r="AB66" s="387"/>
      <c r="AC66" s="387"/>
      <c r="AD66" s="387"/>
      <c r="AE66" s="387"/>
      <c r="AF66" s="387"/>
      <c r="AG66" s="412">
        <f>'SO 026.07 - Potrubní pošta'!J32</f>
        <v>0</v>
      </c>
      <c r="AH66" s="413"/>
      <c r="AI66" s="413"/>
      <c r="AJ66" s="413"/>
      <c r="AK66" s="413"/>
      <c r="AL66" s="413"/>
      <c r="AM66" s="413"/>
      <c r="AN66" s="412">
        <f t="shared" si="0"/>
        <v>0</v>
      </c>
      <c r="AO66" s="413"/>
      <c r="AP66" s="413"/>
      <c r="AQ66" s="85" t="s">
        <v>86</v>
      </c>
      <c r="AR66" s="47"/>
      <c r="AS66" s="90">
        <v>0</v>
      </c>
      <c r="AT66" s="91">
        <f t="shared" si="1"/>
        <v>0</v>
      </c>
      <c r="AU66" s="92">
        <f>'SO 026.07 - Potrubní pošta'!P87</f>
        <v>0</v>
      </c>
      <c r="AV66" s="91">
        <f>'SO 026.07 - Potrubní pošta'!J35</f>
        <v>0</v>
      </c>
      <c r="AW66" s="91">
        <f>'SO 026.07 - Potrubní pošta'!J36</f>
        <v>0</v>
      </c>
      <c r="AX66" s="91">
        <f>'SO 026.07 - Potrubní pošta'!J37</f>
        <v>0</v>
      </c>
      <c r="AY66" s="91">
        <f>'SO 026.07 - Potrubní pošta'!J38</f>
        <v>0</v>
      </c>
      <c r="AZ66" s="91">
        <f>'SO 026.07 - Potrubní pošta'!F35</f>
        <v>0</v>
      </c>
      <c r="BA66" s="91">
        <f>'SO 026.07 - Potrubní pošta'!F36</f>
        <v>0</v>
      </c>
      <c r="BB66" s="91">
        <f>'SO 026.07 - Potrubní pošta'!F37</f>
        <v>0</v>
      </c>
      <c r="BC66" s="91">
        <f>'SO 026.07 - Potrubní pošta'!F38</f>
        <v>0</v>
      </c>
      <c r="BD66" s="93">
        <f>'SO 026.07 - Potrubní pošta'!F39</f>
        <v>0</v>
      </c>
      <c r="BT66" s="26" t="s">
        <v>82</v>
      </c>
      <c r="BV66" s="26" t="s">
        <v>75</v>
      </c>
      <c r="BW66" s="26" t="s">
        <v>107</v>
      </c>
      <c r="BX66" s="26" t="s">
        <v>81</v>
      </c>
      <c r="CL66" s="26" t="s">
        <v>3</v>
      </c>
    </row>
    <row r="67" spans="1:90" s="2" customFormat="1" ht="30" customHeight="1" x14ac:dyDescent="0.2">
      <c r="A67" s="33"/>
      <c r="B67" s="34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4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</row>
    <row r="68" spans="1:90" s="2" customFormat="1" ht="7" customHeight="1" x14ac:dyDescent="0.2">
      <c r="A68" s="33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34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</row>
  </sheetData>
  <mergeCells count="80">
    <mergeCell ref="E60:I60"/>
    <mergeCell ref="K60:AF60"/>
    <mergeCell ref="AG60:AM60"/>
    <mergeCell ref="AN60:AP60"/>
    <mergeCell ref="AN66:AP66"/>
    <mergeCell ref="AN65:AP65"/>
    <mergeCell ref="AN58:AP58"/>
    <mergeCell ref="AN54:AP54"/>
    <mergeCell ref="AN64:AP64"/>
    <mergeCell ref="AN59:AP59"/>
    <mergeCell ref="AN63:AP63"/>
    <mergeCell ref="AN57:AP57"/>
    <mergeCell ref="AN61:AP61"/>
    <mergeCell ref="AN56:AP56"/>
    <mergeCell ref="AG66:AM66"/>
    <mergeCell ref="AG62:AM62"/>
    <mergeCell ref="AG58:AM58"/>
    <mergeCell ref="AG59:AM59"/>
    <mergeCell ref="AG61:AM61"/>
    <mergeCell ref="AR2:BE2"/>
    <mergeCell ref="AG64:AM64"/>
    <mergeCell ref="AG65:AM65"/>
    <mergeCell ref="AG54:AM54"/>
    <mergeCell ref="AG63:AM63"/>
    <mergeCell ref="AG57:AM57"/>
    <mergeCell ref="AM49:AN49"/>
    <mergeCell ref="AM51:AP51"/>
    <mergeCell ref="AM52:AP52"/>
    <mergeCell ref="AN62:AP62"/>
    <mergeCell ref="AS51:AT53"/>
    <mergeCell ref="K7:AO7"/>
    <mergeCell ref="L47:AO47"/>
    <mergeCell ref="L34:P34"/>
    <mergeCell ref="AK34:AO34"/>
    <mergeCell ref="W34:AE34"/>
    <mergeCell ref="AK36:AO36"/>
    <mergeCell ref="X36:AB36"/>
    <mergeCell ref="L31:P31"/>
    <mergeCell ref="AK32:AO32"/>
    <mergeCell ref="W32:AE32"/>
    <mergeCell ref="L32:P32"/>
    <mergeCell ref="L33:P33"/>
    <mergeCell ref="W33:AE33"/>
    <mergeCell ref="AK33:AO33"/>
    <mergeCell ref="BE5:BE33"/>
    <mergeCell ref="K5:AO5"/>
    <mergeCell ref="K6:AO6"/>
    <mergeCell ref="E15:AJ15"/>
    <mergeCell ref="E24:AN24"/>
    <mergeCell ref="AK27:AO27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K64:AF64"/>
    <mergeCell ref="K65:AF65"/>
    <mergeCell ref="K62:AF62"/>
    <mergeCell ref="K61:AF61"/>
    <mergeCell ref="L46:AO46"/>
    <mergeCell ref="AG56:AM56"/>
    <mergeCell ref="C54:G54"/>
    <mergeCell ref="D57:H57"/>
    <mergeCell ref="E59:I59"/>
    <mergeCell ref="E66:I66"/>
    <mergeCell ref="E61:I61"/>
    <mergeCell ref="E65:I65"/>
    <mergeCell ref="E64:I64"/>
    <mergeCell ref="E62:I62"/>
    <mergeCell ref="E63:I63"/>
    <mergeCell ref="E58:I58"/>
    <mergeCell ref="I54:AF54"/>
    <mergeCell ref="J57:AF57"/>
    <mergeCell ref="K58:AF58"/>
    <mergeCell ref="K66:AF66"/>
    <mergeCell ref="K63:AF63"/>
    <mergeCell ref="K59:AF59"/>
  </mergeCells>
  <hyperlinks>
    <hyperlink ref="A58" location="'SO 026.00 - Vedlejší a os...'!C2" display="/" xr:uid="{00000000-0004-0000-0000-000000000000}"/>
    <hyperlink ref="A59" location="'SO 026.01 - Stavební část'!C2" display="/" xr:uid="{00000000-0004-0000-0000-000001000000}"/>
    <hyperlink ref="A61" location="'SO 026.02 - Vytápění'!C2" display="/" xr:uid="{00000000-0004-0000-0000-000002000000}"/>
    <hyperlink ref="A62" location="'SO 026.03 - Elektroinstal...'!C2" display="/" xr:uid="{00000000-0004-0000-0000-000003000000}"/>
    <hyperlink ref="A63" location="'SO 026.04 - Elektroinstal...'!C2" display="/" xr:uid="{00000000-0004-0000-0000-000004000000}"/>
    <hyperlink ref="A64" location="'SO 026.05 - Vzduchotechnika'!C2" display="/" xr:uid="{00000000-0004-0000-0000-000005000000}"/>
    <hyperlink ref="A65" location="'SO 026.07 - Měření a regu...'!C2" display="/" xr:uid="{00000000-0004-0000-0000-000006000000}"/>
    <hyperlink ref="A66" location="'SO 026.08 - Potrubní pošta'!C2" display="/" xr:uid="{00000000-0004-0000-0000-000007000000}"/>
    <hyperlink ref="A60" location="'SO 026.01 - Stavební část'!C2" display="/" xr:uid="{57417295-1F77-4A58-B329-0C40C41CD3D9}"/>
  </hyperlinks>
  <pageMargins left="0.39374999999999999" right="0.39374999999999999" top="0.39374999999999999" bottom="0.39374999999999999" header="0" footer="0"/>
  <pageSetup paperSize="9" scale="80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91"/>
  <sheetViews>
    <sheetView showGridLines="0" topLeftCell="A85" workbookViewId="0">
      <selection activeCell="AL49" sqref="AL49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107</v>
      </c>
    </row>
    <row r="3" spans="1:46" s="1" customFormat="1" ht="7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82</v>
      </c>
    </row>
    <row r="4" spans="1:46" s="1" customFormat="1" ht="25" customHeight="1" x14ac:dyDescent="0.2">
      <c r="B4" s="21"/>
      <c r="D4" s="22" t="s">
        <v>108</v>
      </c>
      <c r="I4" s="94"/>
      <c r="L4" s="21"/>
      <c r="M4" s="96" t="s">
        <v>11</v>
      </c>
      <c r="AT4" s="18" t="s">
        <v>4</v>
      </c>
    </row>
    <row r="5" spans="1:46" s="1" customFormat="1" ht="7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17</v>
      </c>
      <c r="I6" s="94"/>
      <c r="L6" s="21"/>
    </row>
    <row r="7" spans="1:46" s="1" customFormat="1" ht="22.4" customHeight="1" x14ac:dyDescent="0.2">
      <c r="B7" s="21"/>
      <c r="E7" s="438" t="str">
        <f>'Rekapitulace stavby'!K6</f>
        <v>SPOJOVACÍ LOGISTICKÉ A PROVOZNÍ KORIDORY A ZMĚNA PŘIPOJENÍ ČEZ DISTRIBUCE a.s</v>
      </c>
      <c r="F7" s="439"/>
      <c r="G7" s="439"/>
      <c r="H7" s="439"/>
      <c r="I7" s="94"/>
      <c r="L7" s="21"/>
    </row>
    <row r="8" spans="1:46" s="1" customFormat="1" ht="12" customHeight="1" x14ac:dyDescent="0.2">
      <c r="B8" s="21"/>
      <c r="D8" s="28" t="s">
        <v>109</v>
      </c>
      <c r="I8" s="94"/>
      <c r="L8" s="21"/>
    </row>
    <row r="9" spans="1:46" s="2" customFormat="1" ht="16.399999999999999" customHeight="1" x14ac:dyDescent="0.2">
      <c r="A9" s="33"/>
      <c r="B9" s="34"/>
      <c r="C9" s="33"/>
      <c r="D9" s="33"/>
      <c r="E9" s="438" t="s">
        <v>110</v>
      </c>
      <c r="F9" s="437"/>
      <c r="G9" s="437"/>
      <c r="H9" s="437"/>
      <c r="I9" s="97"/>
      <c r="J9" s="33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111</v>
      </c>
      <c r="E10" s="33"/>
      <c r="F10" s="33"/>
      <c r="G10" s="33"/>
      <c r="H10" s="33"/>
      <c r="I10" s="97"/>
      <c r="J10" s="33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4"/>
      <c r="C11" s="33"/>
      <c r="D11" s="33"/>
      <c r="E11" s="389" t="s">
        <v>694</v>
      </c>
      <c r="F11" s="437"/>
      <c r="G11" s="437"/>
      <c r="H11" s="437"/>
      <c r="I11" s="97"/>
      <c r="J11" s="33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97"/>
      <c r="J12" s="33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99" t="s">
        <v>20</v>
      </c>
      <c r="J13" s="26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99" t="s">
        <v>23</v>
      </c>
      <c r="J14" s="51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97"/>
      <c r="J15" s="33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99" t="s">
        <v>25</v>
      </c>
      <c r="J16" s="26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99" t="s">
        <v>27</v>
      </c>
      <c r="J17" s="26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4"/>
      <c r="C18" s="33"/>
      <c r="D18" s="33"/>
      <c r="E18" s="33"/>
      <c r="F18" s="33"/>
      <c r="G18" s="33"/>
      <c r="H18" s="33"/>
      <c r="I18" s="97"/>
      <c r="J18" s="33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99" t="s">
        <v>25</v>
      </c>
      <c r="J19" s="29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440" t="str">
        <f>'Rekapitulace stavby'!E15</f>
        <v>Vyplň údaj</v>
      </c>
      <c r="F20" s="395"/>
      <c r="G20" s="395"/>
      <c r="H20" s="395"/>
      <c r="I20" s="99" t="s">
        <v>27</v>
      </c>
      <c r="J20" s="29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4"/>
      <c r="C21" s="33"/>
      <c r="D21" s="33"/>
      <c r="E21" s="33"/>
      <c r="F21" s="33"/>
      <c r="G21" s="33"/>
      <c r="H21" s="33"/>
      <c r="I21" s="97"/>
      <c r="J21" s="33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99" t="s">
        <v>25</v>
      </c>
      <c r="J22" s="26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32</v>
      </c>
      <c r="F23" s="33"/>
      <c r="G23" s="33"/>
      <c r="H23" s="33"/>
      <c r="I23" s="99" t="s">
        <v>27</v>
      </c>
      <c r="J23" s="26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4"/>
      <c r="C24" s="33"/>
      <c r="D24" s="33"/>
      <c r="E24" s="33"/>
      <c r="F24" s="33"/>
      <c r="G24" s="33"/>
      <c r="H24" s="33"/>
      <c r="I24" s="97"/>
      <c r="J24" s="33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34</v>
      </c>
      <c r="E25" s="33"/>
      <c r="F25" s="33"/>
      <c r="G25" s="33"/>
      <c r="H25" s="33"/>
      <c r="I25" s="99" t="s">
        <v>25</v>
      </c>
      <c r="J25" s="26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">
        <v>36</v>
      </c>
      <c r="F26" s="33"/>
      <c r="G26" s="33"/>
      <c r="H26" s="33"/>
      <c r="I26" s="99" t="s">
        <v>27</v>
      </c>
      <c r="J26" s="26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4"/>
      <c r="C27" s="33"/>
      <c r="D27" s="33"/>
      <c r="E27" s="33"/>
      <c r="F27" s="33"/>
      <c r="G27" s="33"/>
      <c r="H27" s="33"/>
      <c r="I27" s="97"/>
      <c r="J27" s="33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37</v>
      </c>
      <c r="E28" s="33"/>
      <c r="F28" s="33"/>
      <c r="G28" s="33"/>
      <c r="H28" s="33"/>
      <c r="I28" s="97"/>
      <c r="J28" s="33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101"/>
      <c r="C29" s="100"/>
      <c r="D29" s="100"/>
      <c r="E29" s="400" t="s">
        <v>3</v>
      </c>
      <c r="F29" s="400"/>
      <c r="G29" s="400"/>
      <c r="H29" s="400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4"/>
      <c r="C30" s="33"/>
      <c r="D30" s="33"/>
      <c r="E30" s="33"/>
      <c r="F30" s="33"/>
      <c r="G30" s="33"/>
      <c r="H30" s="33"/>
      <c r="I30" s="97"/>
      <c r="J30" s="33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4"/>
      <c r="C31" s="33"/>
      <c r="D31" s="62"/>
      <c r="E31" s="62"/>
      <c r="F31" s="62"/>
      <c r="G31" s="62"/>
      <c r="H31" s="62"/>
      <c r="I31" s="104"/>
      <c r="J31" s="62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4"/>
      <c r="C32" s="33"/>
      <c r="D32" s="105" t="s">
        <v>39</v>
      </c>
      <c r="E32" s="33"/>
      <c r="F32" s="33"/>
      <c r="G32" s="33"/>
      <c r="H32" s="33"/>
      <c r="I32" s="97"/>
      <c r="J32" s="67">
        <f>ROUND(J87, 2)</f>
        <v>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4"/>
      <c r="C33" s="33"/>
      <c r="D33" s="62"/>
      <c r="E33" s="62"/>
      <c r="F33" s="62"/>
      <c r="G33" s="62"/>
      <c r="H33" s="62"/>
      <c r="I33" s="104"/>
      <c r="J33" s="62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4"/>
      <c r="C34" s="33"/>
      <c r="D34" s="33"/>
      <c r="E34" s="33"/>
      <c r="F34" s="37" t="s">
        <v>41</v>
      </c>
      <c r="G34" s="33"/>
      <c r="H34" s="33"/>
      <c r="I34" s="106" t="s">
        <v>40</v>
      </c>
      <c r="J34" s="37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4"/>
      <c r="C35" s="33"/>
      <c r="D35" s="107" t="s">
        <v>43</v>
      </c>
      <c r="E35" s="28" t="s">
        <v>44</v>
      </c>
      <c r="F35" s="108">
        <f>ROUND((SUM(BE87:BE90)),  2)</f>
        <v>0</v>
      </c>
      <c r="G35" s="33"/>
      <c r="H35" s="33"/>
      <c r="I35" s="109">
        <v>0.21</v>
      </c>
      <c r="J35" s="108">
        <f>ROUND(((SUM(BE87:BE90))*I35),  2)</f>
        <v>0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4"/>
      <c r="C36" s="33"/>
      <c r="D36" s="33"/>
      <c r="E36" s="28" t="s">
        <v>45</v>
      </c>
      <c r="F36" s="108">
        <f>ROUND((SUM(BF87:BF90)),  2)</f>
        <v>0</v>
      </c>
      <c r="G36" s="33"/>
      <c r="H36" s="33"/>
      <c r="I36" s="109">
        <v>0.15</v>
      </c>
      <c r="J36" s="108">
        <f>ROUND(((SUM(BF87:BF90))*I36),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4"/>
      <c r="C37" s="33"/>
      <c r="D37" s="33"/>
      <c r="E37" s="28" t="s">
        <v>46</v>
      </c>
      <c r="F37" s="108">
        <f>ROUND((SUM(BG87:BG90)),  2)</f>
        <v>0</v>
      </c>
      <c r="G37" s="33"/>
      <c r="H37" s="33"/>
      <c r="I37" s="109">
        <v>0.21</v>
      </c>
      <c r="J37" s="108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4"/>
      <c r="C38" s="33"/>
      <c r="D38" s="33"/>
      <c r="E38" s="28" t="s">
        <v>47</v>
      </c>
      <c r="F38" s="108">
        <f>ROUND((SUM(BH87:BH90)),  2)</f>
        <v>0</v>
      </c>
      <c r="G38" s="33"/>
      <c r="H38" s="33"/>
      <c r="I38" s="109">
        <v>0.15</v>
      </c>
      <c r="J38" s="108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4"/>
      <c r="C39" s="33"/>
      <c r="D39" s="33"/>
      <c r="E39" s="28" t="s">
        <v>48</v>
      </c>
      <c r="F39" s="108">
        <f>ROUND((SUM(BI87:BI90)),  2)</f>
        <v>0</v>
      </c>
      <c r="G39" s="33"/>
      <c r="H39" s="33"/>
      <c r="I39" s="109">
        <v>0</v>
      </c>
      <c r="J39" s="108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4"/>
      <c r="C41" s="110"/>
      <c r="D41" s="111" t="s">
        <v>49</v>
      </c>
      <c r="E41" s="56"/>
      <c r="F41" s="56"/>
      <c r="G41" s="112" t="s">
        <v>50</v>
      </c>
      <c r="H41" s="113" t="s">
        <v>51</v>
      </c>
      <c r="I41" s="114"/>
      <c r="J41" s="115">
        <f>SUM(J32:J39)</f>
        <v>0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43"/>
      <c r="C42" s="44"/>
      <c r="D42" s="44"/>
      <c r="E42" s="44"/>
      <c r="F42" s="44"/>
      <c r="G42" s="44"/>
      <c r="H42" s="44"/>
      <c r="I42" s="117"/>
      <c r="J42" s="44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 x14ac:dyDescent="0.2">
      <c r="A46" s="33"/>
      <c r="B46" s="45"/>
      <c r="C46" s="46"/>
      <c r="D46" s="46"/>
      <c r="E46" s="46"/>
      <c r="F46" s="46"/>
      <c r="G46" s="46"/>
      <c r="H46" s="46"/>
      <c r="I46" s="118"/>
      <c r="J46" s="46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4"/>
      <c r="C47" s="22" t="s">
        <v>113</v>
      </c>
      <c r="D47" s="33"/>
      <c r="E47" s="33"/>
      <c r="F47" s="33"/>
      <c r="G47" s="33"/>
      <c r="H47" s="33"/>
      <c r="I47" s="97"/>
      <c r="J47" s="33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4"/>
      <c r="C48" s="33"/>
      <c r="D48" s="33"/>
      <c r="E48" s="33"/>
      <c r="F48" s="33"/>
      <c r="G48" s="33"/>
      <c r="H48" s="33"/>
      <c r="I48" s="97"/>
      <c r="J48" s="33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97"/>
      <c r="J49" s="33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4"/>
      <c r="C50" s="33"/>
      <c r="D50" s="33"/>
      <c r="E50" s="438" t="str">
        <f>E7</f>
        <v>SPOJOVACÍ LOGISTICKÉ A PROVOZNÍ KORIDORY A ZMĚNA PŘIPOJENÍ ČEZ DISTRIBUCE a.s</v>
      </c>
      <c r="F50" s="439"/>
      <c r="G50" s="439"/>
      <c r="H50" s="439"/>
      <c r="I50" s="97"/>
      <c r="J50" s="33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109</v>
      </c>
      <c r="I51" s="94"/>
      <c r="L51" s="21"/>
    </row>
    <row r="52" spans="1:47" s="2" customFormat="1" ht="16.399999999999999" customHeight="1" x14ac:dyDescent="0.2">
      <c r="A52" s="33"/>
      <c r="B52" s="34"/>
      <c r="C52" s="33"/>
      <c r="D52" s="33"/>
      <c r="E52" s="438" t="s">
        <v>110</v>
      </c>
      <c r="F52" s="437"/>
      <c r="G52" s="437"/>
      <c r="H52" s="437"/>
      <c r="I52" s="97"/>
      <c r="J52" s="33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111</v>
      </c>
      <c r="D53" s="33"/>
      <c r="E53" s="33"/>
      <c r="F53" s="33"/>
      <c r="G53" s="33"/>
      <c r="H53" s="33"/>
      <c r="I53" s="97"/>
      <c r="J53" s="33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4"/>
      <c r="C54" s="33"/>
      <c r="D54" s="33"/>
      <c r="E54" s="389" t="str">
        <f>E11</f>
        <v>SO 026.08 - Potrubní pošta</v>
      </c>
      <c r="F54" s="437"/>
      <c r="G54" s="437"/>
      <c r="H54" s="437"/>
      <c r="I54" s="97"/>
      <c r="J54" s="33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4"/>
      <c r="C55" s="33"/>
      <c r="D55" s="33"/>
      <c r="E55" s="33"/>
      <c r="F55" s="33"/>
      <c r="G55" s="33"/>
      <c r="H55" s="33"/>
      <c r="I55" s="97"/>
      <c r="J55" s="33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>Oblastní nemocnice Náchod</v>
      </c>
      <c r="G56" s="33"/>
      <c r="H56" s="33"/>
      <c r="I56" s="99" t="s">
        <v>23</v>
      </c>
      <c r="J56" s="51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4"/>
      <c r="C57" s="33"/>
      <c r="D57" s="33"/>
      <c r="E57" s="33"/>
      <c r="F57" s="33"/>
      <c r="G57" s="33"/>
      <c r="H57" s="33"/>
      <c r="I57" s="97"/>
      <c r="J57" s="33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4"/>
      <c r="C58" s="28" t="s">
        <v>24</v>
      </c>
      <c r="D58" s="33"/>
      <c r="E58" s="33"/>
      <c r="F58" s="26" t="str">
        <f>E17</f>
        <v>Královéhradecký kraj</v>
      </c>
      <c r="G58" s="33"/>
      <c r="H58" s="33"/>
      <c r="I58" s="99" t="s">
        <v>30</v>
      </c>
      <c r="J58" s="31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99" t="s">
        <v>34</v>
      </c>
      <c r="J59" s="31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4"/>
      <c r="C60" s="33"/>
      <c r="D60" s="33"/>
      <c r="E60" s="33"/>
      <c r="F60" s="33"/>
      <c r="G60" s="33"/>
      <c r="H60" s="33"/>
      <c r="I60" s="97"/>
      <c r="J60" s="33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19" t="s">
        <v>114</v>
      </c>
      <c r="D61" s="110"/>
      <c r="E61" s="110"/>
      <c r="F61" s="110"/>
      <c r="G61" s="110"/>
      <c r="H61" s="110"/>
      <c r="I61" s="120"/>
      <c r="J61" s="121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4"/>
      <c r="C62" s="33"/>
      <c r="D62" s="33"/>
      <c r="E62" s="33"/>
      <c r="F62" s="33"/>
      <c r="G62" s="33"/>
      <c r="H62" s="33"/>
      <c r="I62" s="97"/>
      <c r="J62" s="33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22" t="s">
        <v>71</v>
      </c>
      <c r="D63" s="33"/>
      <c r="E63" s="33"/>
      <c r="F63" s="33"/>
      <c r="G63" s="33"/>
      <c r="H63" s="33"/>
      <c r="I63" s="97"/>
      <c r="J63" s="67">
        <f>J87</f>
        <v>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123"/>
      <c r="D64" s="124" t="s">
        <v>184</v>
      </c>
      <c r="E64" s="125"/>
      <c r="F64" s="125"/>
      <c r="G64" s="125"/>
      <c r="H64" s="125"/>
      <c r="I64" s="126"/>
      <c r="J64" s="127">
        <f>J88</f>
        <v>0</v>
      </c>
      <c r="L64" s="123"/>
    </row>
    <row r="65" spans="1:31" s="10" customFormat="1" ht="19.899999999999999" customHeight="1" x14ac:dyDescent="0.2">
      <c r="B65" s="128"/>
      <c r="D65" s="129" t="s">
        <v>695</v>
      </c>
      <c r="E65" s="130"/>
      <c r="F65" s="130"/>
      <c r="G65" s="130"/>
      <c r="H65" s="130"/>
      <c r="I65" s="131"/>
      <c r="J65" s="132">
        <f>J89</f>
        <v>0</v>
      </c>
      <c r="L65" s="128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97"/>
      <c r="J66" s="33"/>
      <c r="K66" s="33"/>
      <c r="L66" s="9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7" customHeight="1" x14ac:dyDescent="0.2">
      <c r="A67" s="33"/>
      <c r="B67" s="43"/>
      <c r="C67" s="44"/>
      <c r="D67" s="44"/>
      <c r="E67" s="44"/>
      <c r="F67" s="44"/>
      <c r="G67" s="44"/>
      <c r="H67" s="44"/>
      <c r="I67" s="117"/>
      <c r="J67" s="44"/>
      <c r="K67" s="44"/>
      <c r="L67" s="9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7" customHeight="1" x14ac:dyDescent="0.2">
      <c r="A71" s="33"/>
      <c r="B71" s="45"/>
      <c r="C71" s="46"/>
      <c r="D71" s="46"/>
      <c r="E71" s="46"/>
      <c r="F71" s="46"/>
      <c r="G71" s="46"/>
      <c r="H71" s="46"/>
      <c r="I71" s="118"/>
      <c r="J71" s="46"/>
      <c r="K71" s="46"/>
      <c r="L71" s="9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5" customHeight="1" x14ac:dyDescent="0.2">
      <c r="A72" s="33"/>
      <c r="B72" s="34"/>
      <c r="C72" s="22" t="s">
        <v>122</v>
      </c>
      <c r="D72" s="33"/>
      <c r="E72" s="33"/>
      <c r="F72" s="33"/>
      <c r="G72" s="33"/>
      <c r="H72" s="33"/>
      <c r="I72" s="97"/>
      <c r="J72" s="33"/>
      <c r="K72" s="33"/>
      <c r="L72" s="9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7" customHeight="1" x14ac:dyDescent="0.2">
      <c r="A73" s="33"/>
      <c r="B73" s="34"/>
      <c r="C73" s="33"/>
      <c r="D73" s="33"/>
      <c r="E73" s="33"/>
      <c r="F73" s="33"/>
      <c r="G73" s="33"/>
      <c r="H73" s="33"/>
      <c r="I73" s="97"/>
      <c r="J73" s="33"/>
      <c r="K73" s="33"/>
      <c r="L73" s="9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97"/>
      <c r="J74" s="33"/>
      <c r="K74" s="33"/>
      <c r="L74" s="9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2.4" customHeight="1" x14ac:dyDescent="0.2">
      <c r="A75" s="33"/>
      <c r="B75" s="34"/>
      <c r="C75" s="33"/>
      <c r="D75" s="33"/>
      <c r="E75" s="438" t="str">
        <f>E7</f>
        <v>SPOJOVACÍ LOGISTICKÉ A PROVOZNÍ KORIDORY A ZMĚNA PŘIPOJENÍ ČEZ DISTRIBUCE a.s</v>
      </c>
      <c r="F75" s="439"/>
      <c r="G75" s="439"/>
      <c r="H75" s="439"/>
      <c r="I75" s="97"/>
      <c r="J75" s="33"/>
      <c r="K75" s="33"/>
      <c r="L75" s="9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109</v>
      </c>
      <c r="I76" s="94"/>
      <c r="L76" s="21"/>
    </row>
    <row r="77" spans="1:31" s="2" customFormat="1" ht="16.399999999999999" customHeight="1" x14ac:dyDescent="0.2">
      <c r="A77" s="33"/>
      <c r="B77" s="34"/>
      <c r="C77" s="33"/>
      <c r="D77" s="33"/>
      <c r="E77" s="438" t="s">
        <v>110</v>
      </c>
      <c r="F77" s="437"/>
      <c r="G77" s="437"/>
      <c r="H77" s="437"/>
      <c r="I77" s="97"/>
      <c r="J77" s="33"/>
      <c r="K77" s="33"/>
      <c r="L77" s="9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111</v>
      </c>
      <c r="D78" s="33"/>
      <c r="E78" s="33"/>
      <c r="F78" s="33"/>
      <c r="G78" s="33"/>
      <c r="H78" s="33"/>
      <c r="I78" s="97"/>
      <c r="J78" s="33"/>
      <c r="K78" s="33"/>
      <c r="L78" s="9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399999999999999" customHeight="1" x14ac:dyDescent="0.2">
      <c r="A79" s="33"/>
      <c r="B79" s="34"/>
      <c r="C79" s="33"/>
      <c r="D79" s="33"/>
      <c r="E79" s="389" t="str">
        <f>E11</f>
        <v>SO 026.08 - Potrubní pošta</v>
      </c>
      <c r="F79" s="437"/>
      <c r="G79" s="437"/>
      <c r="H79" s="437"/>
      <c r="I79" s="97"/>
      <c r="J79" s="33"/>
      <c r="K79" s="33"/>
      <c r="L79" s="9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7" customHeight="1" x14ac:dyDescent="0.2">
      <c r="A80" s="33"/>
      <c r="B80" s="34"/>
      <c r="C80" s="33"/>
      <c r="D80" s="33"/>
      <c r="E80" s="33"/>
      <c r="F80" s="33"/>
      <c r="G80" s="33"/>
      <c r="H80" s="33"/>
      <c r="I80" s="97"/>
      <c r="J80" s="33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>Oblastní nemocnice Náchod</v>
      </c>
      <c r="G81" s="33"/>
      <c r="H81" s="33"/>
      <c r="I81" s="99" t="s">
        <v>23</v>
      </c>
      <c r="J81" s="51" t="str">
        <f>IF(J14="","",J14)</f>
        <v>Vyplň údaj</v>
      </c>
      <c r="K81" s="33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7" customHeight="1" x14ac:dyDescent="0.2">
      <c r="A82" s="33"/>
      <c r="B82" s="34"/>
      <c r="C82" s="33"/>
      <c r="D82" s="33"/>
      <c r="E82" s="33"/>
      <c r="F82" s="33"/>
      <c r="G82" s="33"/>
      <c r="H82" s="33"/>
      <c r="I82" s="97"/>
      <c r="J82" s="33"/>
      <c r="K82" s="33"/>
      <c r="L82" s="9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4" customHeight="1" x14ac:dyDescent="0.2">
      <c r="A83" s="33"/>
      <c r="B83" s="34"/>
      <c r="C83" s="28" t="s">
        <v>24</v>
      </c>
      <c r="D83" s="33"/>
      <c r="E83" s="33"/>
      <c r="F83" s="26" t="str">
        <f>E17</f>
        <v>Královéhradecký kraj</v>
      </c>
      <c r="G83" s="33"/>
      <c r="H83" s="33"/>
      <c r="I83" s="99" t="s">
        <v>30</v>
      </c>
      <c r="J83" s="31" t="str">
        <f>E23</f>
        <v>Proxion s.r.o.</v>
      </c>
      <c r="K83" s="33"/>
      <c r="L83" s="9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4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99" t="s">
        <v>34</v>
      </c>
      <c r="J84" s="31" t="str">
        <f>E26</f>
        <v>Ivan Mezera</v>
      </c>
      <c r="K84" s="33"/>
      <c r="L84" s="9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4" customHeight="1" x14ac:dyDescent="0.2">
      <c r="A85" s="33"/>
      <c r="B85" s="34"/>
      <c r="C85" s="33"/>
      <c r="D85" s="33"/>
      <c r="E85" s="33"/>
      <c r="F85" s="33"/>
      <c r="G85" s="33"/>
      <c r="H85" s="33"/>
      <c r="I85" s="97"/>
      <c r="J85" s="33"/>
      <c r="K85" s="33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33"/>
      <c r="B86" s="134"/>
      <c r="C86" s="135" t="s">
        <v>123</v>
      </c>
      <c r="D86" s="136" t="s">
        <v>58</v>
      </c>
      <c r="E86" s="136" t="s">
        <v>54</v>
      </c>
      <c r="F86" s="136" t="s">
        <v>55</v>
      </c>
      <c r="G86" s="136" t="s">
        <v>124</v>
      </c>
      <c r="H86" s="136" t="s">
        <v>125</v>
      </c>
      <c r="I86" s="137" t="s">
        <v>126</v>
      </c>
      <c r="J86" s="138" t="s">
        <v>115</v>
      </c>
      <c r="K86" s="139" t="s">
        <v>127</v>
      </c>
      <c r="L86" s="140"/>
      <c r="M86" s="58" t="s">
        <v>3</v>
      </c>
      <c r="N86" s="59" t="s">
        <v>43</v>
      </c>
      <c r="O86" s="59" t="s">
        <v>128</v>
      </c>
      <c r="P86" s="59" t="s">
        <v>129</v>
      </c>
      <c r="Q86" s="59" t="s">
        <v>130</v>
      </c>
      <c r="R86" s="59" t="s">
        <v>131</v>
      </c>
      <c r="S86" s="59" t="s">
        <v>132</v>
      </c>
      <c r="T86" s="60" t="s">
        <v>133</v>
      </c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</row>
    <row r="87" spans="1:65" s="2" customFormat="1" ht="22.9" customHeight="1" x14ac:dyDescent="0.35">
      <c r="A87" s="33"/>
      <c r="B87" s="34"/>
      <c r="C87" s="65" t="s">
        <v>134</v>
      </c>
      <c r="D87" s="33"/>
      <c r="E87" s="33"/>
      <c r="F87" s="33"/>
      <c r="G87" s="33"/>
      <c r="H87" s="33"/>
      <c r="I87" s="97"/>
      <c r="J87" s="141">
        <f>BK87</f>
        <v>0</v>
      </c>
      <c r="K87" s="33"/>
      <c r="L87" s="34"/>
      <c r="M87" s="61"/>
      <c r="N87" s="52"/>
      <c r="O87" s="62"/>
      <c r="P87" s="142">
        <f>P88</f>
        <v>0</v>
      </c>
      <c r="Q87" s="62"/>
      <c r="R87" s="142">
        <f>R88</f>
        <v>0</v>
      </c>
      <c r="S87" s="62"/>
      <c r="T87" s="143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116</v>
      </c>
      <c r="BK87" s="144">
        <f>BK88</f>
        <v>0</v>
      </c>
    </row>
    <row r="88" spans="1:65" s="12" customFormat="1" ht="25.9" customHeight="1" x14ac:dyDescent="0.35">
      <c r="B88" s="145"/>
      <c r="D88" s="146" t="s">
        <v>72</v>
      </c>
      <c r="E88" s="147" t="s">
        <v>330</v>
      </c>
      <c r="F88" s="147" t="s">
        <v>651</v>
      </c>
      <c r="I88" s="148"/>
      <c r="J88" s="149">
        <f>BK88</f>
        <v>0</v>
      </c>
      <c r="L88" s="145"/>
      <c r="M88" s="150"/>
      <c r="N88" s="151"/>
      <c r="O88" s="151"/>
      <c r="P88" s="152">
        <f>P89</f>
        <v>0</v>
      </c>
      <c r="Q88" s="151"/>
      <c r="R88" s="152">
        <f>R89</f>
        <v>0</v>
      </c>
      <c r="S88" s="151"/>
      <c r="T88" s="153">
        <f>T89</f>
        <v>0</v>
      </c>
      <c r="AR88" s="146" t="s">
        <v>148</v>
      </c>
      <c r="AT88" s="154" t="s">
        <v>72</v>
      </c>
      <c r="AU88" s="154" t="s">
        <v>73</v>
      </c>
      <c r="AY88" s="146" t="s">
        <v>138</v>
      </c>
      <c r="BK88" s="155">
        <f>BK89</f>
        <v>0</v>
      </c>
    </row>
    <row r="89" spans="1:65" s="12" customFormat="1" ht="22.9" customHeight="1" x14ac:dyDescent="0.25">
      <c r="B89" s="145"/>
      <c r="D89" s="146" t="s">
        <v>72</v>
      </c>
      <c r="E89" s="171" t="s">
        <v>696</v>
      </c>
      <c r="F89" s="171" t="s">
        <v>697</v>
      </c>
      <c r="I89" s="148"/>
      <c r="J89" s="172">
        <f>BK89</f>
        <v>0</v>
      </c>
      <c r="L89" s="145"/>
      <c r="M89" s="150"/>
      <c r="N89" s="151"/>
      <c r="O89" s="151"/>
      <c r="P89" s="152">
        <f>P90</f>
        <v>0</v>
      </c>
      <c r="Q89" s="151"/>
      <c r="R89" s="152">
        <f>R90</f>
        <v>0</v>
      </c>
      <c r="S89" s="151"/>
      <c r="T89" s="153">
        <f>T90</f>
        <v>0</v>
      </c>
      <c r="AR89" s="146" t="s">
        <v>148</v>
      </c>
      <c r="AT89" s="154" t="s">
        <v>72</v>
      </c>
      <c r="AU89" s="154" t="s">
        <v>80</v>
      </c>
      <c r="AY89" s="146" t="s">
        <v>138</v>
      </c>
      <c r="BK89" s="155">
        <f>BK90</f>
        <v>0</v>
      </c>
    </row>
    <row r="90" spans="1:65" s="2" customFormat="1" ht="16.399999999999999" customHeight="1" x14ac:dyDescent="0.2">
      <c r="A90" s="33"/>
      <c r="B90" s="156"/>
      <c r="C90" s="157" t="s">
        <v>80</v>
      </c>
      <c r="D90" s="157" t="s">
        <v>139</v>
      </c>
      <c r="E90" s="158" t="s">
        <v>698</v>
      </c>
      <c r="F90" s="159" t="s">
        <v>699</v>
      </c>
      <c r="G90" s="160" t="s">
        <v>142</v>
      </c>
      <c r="H90" s="161">
        <v>1</v>
      </c>
      <c r="I90" s="162"/>
      <c r="J90" s="163">
        <f>ROUND(I90*H90,2)</f>
        <v>0</v>
      </c>
      <c r="K90" s="164"/>
      <c r="L90" s="34"/>
      <c r="M90" s="173" t="s">
        <v>3</v>
      </c>
      <c r="N90" s="174" t="s">
        <v>44</v>
      </c>
      <c r="O90" s="175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522</v>
      </c>
      <c r="AT90" s="169" t="s">
        <v>139</v>
      </c>
      <c r="AU90" s="169" t="s">
        <v>82</v>
      </c>
      <c r="AY90" s="18" t="s">
        <v>138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8" t="s">
        <v>80</v>
      </c>
      <c r="BK90" s="170">
        <f>ROUND(I90*H90,2)</f>
        <v>0</v>
      </c>
      <c r="BL90" s="18" t="s">
        <v>522</v>
      </c>
      <c r="BM90" s="169" t="s">
        <v>700</v>
      </c>
    </row>
    <row r="91" spans="1:65" s="2" customFormat="1" ht="7" customHeight="1" x14ac:dyDescent="0.2">
      <c r="A91" s="33"/>
      <c r="B91" s="43"/>
      <c r="C91" s="44"/>
      <c r="D91" s="44"/>
      <c r="E91" s="44"/>
      <c r="F91" s="44"/>
      <c r="G91" s="44"/>
      <c r="H91" s="44"/>
      <c r="I91" s="117"/>
      <c r="J91" s="44"/>
      <c r="K91" s="44"/>
      <c r="L91" s="34"/>
      <c r="M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</sheetData>
  <autoFilter ref="C86:K90" xr:uid="{00000000-0009-0000-0000-000008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zoomScale="110" zoomScaleNormal="110" workbookViewId="0"/>
  </sheetViews>
  <sheetFormatPr defaultRowHeight="10" x14ac:dyDescent="0.2"/>
  <cols>
    <col min="1" max="1" width="8.109375" style="204" customWidth="1"/>
    <col min="2" max="2" width="1.44140625" style="204" customWidth="1"/>
    <col min="3" max="4" width="4.77734375" style="204" customWidth="1"/>
    <col min="5" max="5" width="11.44140625" style="204" customWidth="1"/>
    <col min="6" max="6" width="9" style="204" customWidth="1"/>
    <col min="7" max="7" width="4.77734375" style="204" customWidth="1"/>
    <col min="8" max="8" width="77.6640625" style="204" customWidth="1"/>
    <col min="9" max="10" width="19.77734375" style="204" customWidth="1"/>
    <col min="11" max="11" width="1.44140625" style="204" customWidth="1"/>
  </cols>
  <sheetData>
    <row r="1" spans="2:11" s="1" customFormat="1" ht="37.5" customHeight="1" x14ac:dyDescent="0.2"/>
    <row r="2" spans="2:11" s="1" customFormat="1" ht="7.5" customHeight="1" x14ac:dyDescent="0.2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 x14ac:dyDescent="0.2">
      <c r="B3" s="208"/>
      <c r="C3" s="442" t="s">
        <v>701</v>
      </c>
      <c r="D3" s="442"/>
      <c r="E3" s="442"/>
      <c r="F3" s="442"/>
      <c r="G3" s="442"/>
      <c r="H3" s="442"/>
      <c r="I3" s="442"/>
      <c r="J3" s="442"/>
      <c r="K3" s="209"/>
    </row>
    <row r="4" spans="2:11" s="1" customFormat="1" ht="25.5" customHeight="1" x14ac:dyDescent="0.35">
      <c r="B4" s="210"/>
      <c r="C4" s="447" t="s">
        <v>702</v>
      </c>
      <c r="D4" s="447"/>
      <c r="E4" s="447"/>
      <c r="F4" s="447"/>
      <c r="G4" s="447"/>
      <c r="H4" s="447"/>
      <c r="I4" s="447"/>
      <c r="J4" s="447"/>
      <c r="K4" s="211"/>
    </row>
    <row r="5" spans="2:11" s="1" customFormat="1" ht="5.25" customHeight="1" x14ac:dyDescent="0.2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s="1" customFormat="1" ht="15" customHeight="1" x14ac:dyDescent="0.2">
      <c r="B6" s="210"/>
      <c r="C6" s="446" t="s">
        <v>703</v>
      </c>
      <c r="D6" s="446"/>
      <c r="E6" s="446"/>
      <c r="F6" s="446"/>
      <c r="G6" s="446"/>
      <c r="H6" s="446"/>
      <c r="I6" s="446"/>
      <c r="J6" s="446"/>
      <c r="K6" s="211"/>
    </row>
    <row r="7" spans="2:11" s="1" customFormat="1" ht="15" customHeight="1" x14ac:dyDescent="0.2">
      <c r="B7" s="214"/>
      <c r="C7" s="446" t="s">
        <v>704</v>
      </c>
      <c r="D7" s="446"/>
      <c r="E7" s="446"/>
      <c r="F7" s="446"/>
      <c r="G7" s="446"/>
      <c r="H7" s="446"/>
      <c r="I7" s="446"/>
      <c r="J7" s="446"/>
      <c r="K7" s="211"/>
    </row>
    <row r="8" spans="2:11" s="1" customFormat="1" ht="12.75" customHeight="1" x14ac:dyDescent="0.2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s="1" customFormat="1" ht="15" customHeight="1" x14ac:dyDescent="0.2">
      <c r="B9" s="214"/>
      <c r="C9" s="446" t="s">
        <v>705</v>
      </c>
      <c r="D9" s="446"/>
      <c r="E9" s="446"/>
      <c r="F9" s="446"/>
      <c r="G9" s="446"/>
      <c r="H9" s="446"/>
      <c r="I9" s="446"/>
      <c r="J9" s="446"/>
      <c r="K9" s="211"/>
    </row>
    <row r="10" spans="2:11" s="1" customFormat="1" ht="15" customHeight="1" x14ac:dyDescent="0.2">
      <c r="B10" s="214"/>
      <c r="C10" s="213"/>
      <c r="D10" s="446" t="s">
        <v>706</v>
      </c>
      <c r="E10" s="446"/>
      <c r="F10" s="446"/>
      <c r="G10" s="446"/>
      <c r="H10" s="446"/>
      <c r="I10" s="446"/>
      <c r="J10" s="446"/>
      <c r="K10" s="211"/>
    </row>
    <row r="11" spans="2:11" s="1" customFormat="1" ht="15" customHeight="1" x14ac:dyDescent="0.2">
      <c r="B11" s="214"/>
      <c r="C11" s="215"/>
      <c r="D11" s="446" t="s">
        <v>707</v>
      </c>
      <c r="E11" s="446"/>
      <c r="F11" s="446"/>
      <c r="G11" s="446"/>
      <c r="H11" s="446"/>
      <c r="I11" s="446"/>
      <c r="J11" s="446"/>
      <c r="K11" s="211"/>
    </row>
    <row r="12" spans="2:11" s="1" customFormat="1" ht="15" customHeight="1" x14ac:dyDescent="0.2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s="1" customFormat="1" ht="15" customHeight="1" x14ac:dyDescent="0.2">
      <c r="B13" s="214"/>
      <c r="C13" s="215"/>
      <c r="D13" s="216" t="s">
        <v>708</v>
      </c>
      <c r="E13" s="213"/>
      <c r="F13" s="213"/>
      <c r="G13" s="213"/>
      <c r="H13" s="213"/>
      <c r="I13" s="213"/>
      <c r="J13" s="213"/>
      <c r="K13" s="211"/>
    </row>
    <row r="14" spans="2:11" s="1" customFormat="1" ht="12.75" customHeight="1" x14ac:dyDescent="0.2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s="1" customFormat="1" ht="15" customHeight="1" x14ac:dyDescent="0.2">
      <c r="B15" s="214"/>
      <c r="C15" s="215"/>
      <c r="D15" s="446" t="s">
        <v>709</v>
      </c>
      <c r="E15" s="446"/>
      <c r="F15" s="446"/>
      <c r="G15" s="446"/>
      <c r="H15" s="446"/>
      <c r="I15" s="446"/>
      <c r="J15" s="446"/>
      <c r="K15" s="211"/>
    </row>
    <row r="16" spans="2:11" s="1" customFormat="1" ht="15" customHeight="1" x14ac:dyDescent="0.2">
      <c r="B16" s="214"/>
      <c r="C16" s="215"/>
      <c r="D16" s="446" t="s">
        <v>710</v>
      </c>
      <c r="E16" s="446"/>
      <c r="F16" s="446"/>
      <c r="G16" s="446"/>
      <c r="H16" s="446"/>
      <c r="I16" s="446"/>
      <c r="J16" s="446"/>
      <c r="K16" s="211"/>
    </row>
    <row r="17" spans="2:11" s="1" customFormat="1" ht="15" customHeight="1" x14ac:dyDescent="0.2">
      <c r="B17" s="214"/>
      <c r="C17" s="215"/>
      <c r="D17" s="446" t="s">
        <v>711</v>
      </c>
      <c r="E17" s="446"/>
      <c r="F17" s="446"/>
      <c r="G17" s="446"/>
      <c r="H17" s="446"/>
      <c r="I17" s="446"/>
      <c r="J17" s="446"/>
      <c r="K17" s="211"/>
    </row>
    <row r="18" spans="2:11" s="1" customFormat="1" ht="15" customHeight="1" x14ac:dyDescent="0.2">
      <c r="B18" s="214"/>
      <c r="C18" s="215"/>
      <c r="D18" s="215"/>
      <c r="E18" s="217" t="s">
        <v>79</v>
      </c>
      <c r="F18" s="446" t="s">
        <v>712</v>
      </c>
      <c r="G18" s="446"/>
      <c r="H18" s="446"/>
      <c r="I18" s="446"/>
      <c r="J18" s="446"/>
      <c r="K18" s="211"/>
    </row>
    <row r="19" spans="2:11" s="1" customFormat="1" ht="15" customHeight="1" x14ac:dyDescent="0.2">
      <c r="B19" s="214"/>
      <c r="C19" s="215"/>
      <c r="D19" s="215"/>
      <c r="E19" s="217" t="s">
        <v>713</v>
      </c>
      <c r="F19" s="446" t="s">
        <v>714</v>
      </c>
      <c r="G19" s="446"/>
      <c r="H19" s="446"/>
      <c r="I19" s="446"/>
      <c r="J19" s="446"/>
      <c r="K19" s="211"/>
    </row>
    <row r="20" spans="2:11" s="1" customFormat="1" ht="15" customHeight="1" x14ac:dyDescent="0.2">
      <c r="B20" s="214"/>
      <c r="C20" s="215"/>
      <c r="D20" s="215"/>
      <c r="E20" s="217" t="s">
        <v>715</v>
      </c>
      <c r="F20" s="446" t="s">
        <v>716</v>
      </c>
      <c r="G20" s="446"/>
      <c r="H20" s="446"/>
      <c r="I20" s="446"/>
      <c r="J20" s="446"/>
      <c r="K20" s="211"/>
    </row>
    <row r="21" spans="2:11" s="1" customFormat="1" ht="15" customHeight="1" x14ac:dyDescent="0.2">
      <c r="B21" s="214"/>
      <c r="C21" s="215"/>
      <c r="D21" s="215"/>
      <c r="E21" s="217" t="s">
        <v>717</v>
      </c>
      <c r="F21" s="446" t="s">
        <v>85</v>
      </c>
      <c r="G21" s="446"/>
      <c r="H21" s="446"/>
      <c r="I21" s="446"/>
      <c r="J21" s="446"/>
      <c r="K21" s="211"/>
    </row>
    <row r="22" spans="2:11" s="1" customFormat="1" ht="15" customHeight="1" x14ac:dyDescent="0.2">
      <c r="B22" s="214"/>
      <c r="C22" s="215"/>
      <c r="D22" s="215"/>
      <c r="E22" s="217" t="s">
        <v>135</v>
      </c>
      <c r="F22" s="446" t="s">
        <v>136</v>
      </c>
      <c r="G22" s="446"/>
      <c r="H22" s="446"/>
      <c r="I22" s="446"/>
      <c r="J22" s="446"/>
      <c r="K22" s="211"/>
    </row>
    <row r="23" spans="2:11" s="1" customFormat="1" ht="15" customHeight="1" x14ac:dyDescent="0.2">
      <c r="B23" s="214"/>
      <c r="C23" s="215"/>
      <c r="D23" s="215"/>
      <c r="E23" s="217" t="s">
        <v>86</v>
      </c>
      <c r="F23" s="446" t="s">
        <v>718</v>
      </c>
      <c r="G23" s="446"/>
      <c r="H23" s="446"/>
      <c r="I23" s="446"/>
      <c r="J23" s="446"/>
      <c r="K23" s="211"/>
    </row>
    <row r="24" spans="2:11" s="1" customFormat="1" ht="12.75" customHeight="1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s="1" customFormat="1" ht="15" customHeight="1" x14ac:dyDescent="0.2">
      <c r="B25" s="214"/>
      <c r="C25" s="446" t="s">
        <v>719</v>
      </c>
      <c r="D25" s="446"/>
      <c r="E25" s="446"/>
      <c r="F25" s="446"/>
      <c r="G25" s="446"/>
      <c r="H25" s="446"/>
      <c r="I25" s="446"/>
      <c r="J25" s="446"/>
      <c r="K25" s="211"/>
    </row>
    <row r="26" spans="2:11" s="1" customFormat="1" ht="15" customHeight="1" x14ac:dyDescent="0.2">
      <c r="B26" s="214"/>
      <c r="C26" s="446" t="s">
        <v>720</v>
      </c>
      <c r="D26" s="446"/>
      <c r="E26" s="446"/>
      <c r="F26" s="446"/>
      <c r="G26" s="446"/>
      <c r="H26" s="446"/>
      <c r="I26" s="446"/>
      <c r="J26" s="446"/>
      <c r="K26" s="211"/>
    </row>
    <row r="27" spans="2:11" s="1" customFormat="1" ht="15" customHeight="1" x14ac:dyDescent="0.2">
      <c r="B27" s="214"/>
      <c r="C27" s="213"/>
      <c r="D27" s="446" t="s">
        <v>721</v>
      </c>
      <c r="E27" s="446"/>
      <c r="F27" s="446"/>
      <c r="G27" s="446"/>
      <c r="H27" s="446"/>
      <c r="I27" s="446"/>
      <c r="J27" s="446"/>
      <c r="K27" s="211"/>
    </row>
    <row r="28" spans="2:11" s="1" customFormat="1" ht="15" customHeight="1" x14ac:dyDescent="0.2">
      <c r="B28" s="214"/>
      <c r="C28" s="215"/>
      <c r="D28" s="446" t="s">
        <v>722</v>
      </c>
      <c r="E28" s="446"/>
      <c r="F28" s="446"/>
      <c r="G28" s="446"/>
      <c r="H28" s="446"/>
      <c r="I28" s="446"/>
      <c r="J28" s="446"/>
      <c r="K28" s="211"/>
    </row>
    <row r="29" spans="2:11" s="1" customFormat="1" ht="12.75" customHeight="1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s="1" customFormat="1" ht="15" customHeight="1" x14ac:dyDescent="0.2">
      <c r="B30" s="214"/>
      <c r="C30" s="215"/>
      <c r="D30" s="446" t="s">
        <v>723</v>
      </c>
      <c r="E30" s="446"/>
      <c r="F30" s="446"/>
      <c r="G30" s="446"/>
      <c r="H30" s="446"/>
      <c r="I30" s="446"/>
      <c r="J30" s="446"/>
      <c r="K30" s="211"/>
    </row>
    <row r="31" spans="2:11" s="1" customFormat="1" ht="15" customHeight="1" x14ac:dyDescent="0.2">
      <c r="B31" s="214"/>
      <c r="C31" s="215"/>
      <c r="D31" s="446" t="s">
        <v>724</v>
      </c>
      <c r="E31" s="446"/>
      <c r="F31" s="446"/>
      <c r="G31" s="446"/>
      <c r="H31" s="446"/>
      <c r="I31" s="446"/>
      <c r="J31" s="446"/>
      <c r="K31" s="211"/>
    </row>
    <row r="32" spans="2:11" s="1" customFormat="1" ht="12.75" customHeight="1" x14ac:dyDescent="0.2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s="1" customFormat="1" ht="15" customHeight="1" x14ac:dyDescent="0.2">
      <c r="B33" s="214"/>
      <c r="C33" s="215"/>
      <c r="D33" s="446" t="s">
        <v>725</v>
      </c>
      <c r="E33" s="446"/>
      <c r="F33" s="446"/>
      <c r="G33" s="446"/>
      <c r="H33" s="446"/>
      <c r="I33" s="446"/>
      <c r="J33" s="446"/>
      <c r="K33" s="211"/>
    </row>
    <row r="34" spans="2:11" s="1" customFormat="1" ht="15" customHeight="1" x14ac:dyDescent="0.2">
      <c r="B34" s="214"/>
      <c r="C34" s="215"/>
      <c r="D34" s="446" t="s">
        <v>726</v>
      </c>
      <c r="E34" s="446"/>
      <c r="F34" s="446"/>
      <c r="G34" s="446"/>
      <c r="H34" s="446"/>
      <c r="I34" s="446"/>
      <c r="J34" s="446"/>
      <c r="K34" s="211"/>
    </row>
    <row r="35" spans="2:11" s="1" customFormat="1" ht="15" customHeight="1" x14ac:dyDescent="0.2">
      <c r="B35" s="214"/>
      <c r="C35" s="215"/>
      <c r="D35" s="446" t="s">
        <v>727</v>
      </c>
      <c r="E35" s="446"/>
      <c r="F35" s="446"/>
      <c r="G35" s="446"/>
      <c r="H35" s="446"/>
      <c r="I35" s="446"/>
      <c r="J35" s="446"/>
      <c r="K35" s="211"/>
    </row>
    <row r="36" spans="2:11" s="1" customFormat="1" ht="15" customHeight="1" x14ac:dyDescent="0.2">
      <c r="B36" s="214"/>
      <c r="C36" s="215"/>
      <c r="D36" s="213"/>
      <c r="E36" s="216" t="s">
        <v>123</v>
      </c>
      <c r="F36" s="213"/>
      <c r="G36" s="446" t="s">
        <v>728</v>
      </c>
      <c r="H36" s="446"/>
      <c r="I36" s="446"/>
      <c r="J36" s="446"/>
      <c r="K36" s="211"/>
    </row>
    <row r="37" spans="2:11" s="1" customFormat="1" ht="30.75" customHeight="1" x14ac:dyDescent="0.2">
      <c r="B37" s="214"/>
      <c r="C37" s="215"/>
      <c r="D37" s="213"/>
      <c r="E37" s="216" t="s">
        <v>729</v>
      </c>
      <c r="F37" s="213"/>
      <c r="G37" s="446" t="s">
        <v>730</v>
      </c>
      <c r="H37" s="446"/>
      <c r="I37" s="446"/>
      <c r="J37" s="446"/>
      <c r="K37" s="211"/>
    </row>
    <row r="38" spans="2:11" s="1" customFormat="1" ht="15" customHeight="1" x14ac:dyDescent="0.2">
      <c r="B38" s="214"/>
      <c r="C38" s="215"/>
      <c r="D38" s="213"/>
      <c r="E38" s="216" t="s">
        <v>54</v>
      </c>
      <c r="F38" s="213"/>
      <c r="G38" s="446" t="s">
        <v>731</v>
      </c>
      <c r="H38" s="446"/>
      <c r="I38" s="446"/>
      <c r="J38" s="446"/>
      <c r="K38" s="211"/>
    </row>
    <row r="39" spans="2:11" s="1" customFormat="1" ht="15" customHeight="1" x14ac:dyDescent="0.2">
      <c r="B39" s="214"/>
      <c r="C39" s="215"/>
      <c r="D39" s="213"/>
      <c r="E39" s="216" t="s">
        <v>55</v>
      </c>
      <c r="F39" s="213"/>
      <c r="G39" s="446" t="s">
        <v>732</v>
      </c>
      <c r="H39" s="446"/>
      <c r="I39" s="446"/>
      <c r="J39" s="446"/>
      <c r="K39" s="211"/>
    </row>
    <row r="40" spans="2:11" s="1" customFormat="1" ht="15" customHeight="1" x14ac:dyDescent="0.2">
      <c r="B40" s="214"/>
      <c r="C40" s="215"/>
      <c r="D40" s="213"/>
      <c r="E40" s="216" t="s">
        <v>124</v>
      </c>
      <c r="F40" s="213"/>
      <c r="G40" s="446" t="s">
        <v>733</v>
      </c>
      <c r="H40" s="446"/>
      <c r="I40" s="446"/>
      <c r="J40" s="446"/>
      <c r="K40" s="211"/>
    </row>
    <row r="41" spans="2:11" s="1" customFormat="1" ht="15" customHeight="1" x14ac:dyDescent="0.2">
      <c r="B41" s="214"/>
      <c r="C41" s="215"/>
      <c r="D41" s="213"/>
      <c r="E41" s="216" t="s">
        <v>125</v>
      </c>
      <c r="F41" s="213"/>
      <c r="G41" s="446" t="s">
        <v>734</v>
      </c>
      <c r="H41" s="446"/>
      <c r="I41" s="446"/>
      <c r="J41" s="446"/>
      <c r="K41" s="211"/>
    </row>
    <row r="42" spans="2:11" s="1" customFormat="1" ht="15" customHeight="1" x14ac:dyDescent="0.2">
      <c r="B42" s="214"/>
      <c r="C42" s="215"/>
      <c r="D42" s="213"/>
      <c r="E42" s="216" t="s">
        <v>735</v>
      </c>
      <c r="F42" s="213"/>
      <c r="G42" s="446" t="s">
        <v>736</v>
      </c>
      <c r="H42" s="446"/>
      <c r="I42" s="446"/>
      <c r="J42" s="446"/>
      <c r="K42" s="211"/>
    </row>
    <row r="43" spans="2:11" s="1" customFormat="1" ht="15" customHeight="1" x14ac:dyDescent="0.2">
      <c r="B43" s="214"/>
      <c r="C43" s="215"/>
      <c r="D43" s="213"/>
      <c r="E43" s="216"/>
      <c r="F43" s="213"/>
      <c r="G43" s="446" t="s">
        <v>737</v>
      </c>
      <c r="H43" s="446"/>
      <c r="I43" s="446"/>
      <c r="J43" s="446"/>
      <c r="K43" s="211"/>
    </row>
    <row r="44" spans="2:11" s="1" customFormat="1" ht="15" customHeight="1" x14ac:dyDescent="0.2">
      <c r="B44" s="214"/>
      <c r="C44" s="215"/>
      <c r="D44" s="213"/>
      <c r="E44" s="216" t="s">
        <v>738</v>
      </c>
      <c r="F44" s="213"/>
      <c r="G44" s="446" t="s">
        <v>739</v>
      </c>
      <c r="H44" s="446"/>
      <c r="I44" s="446"/>
      <c r="J44" s="446"/>
      <c r="K44" s="211"/>
    </row>
    <row r="45" spans="2:11" s="1" customFormat="1" ht="15" customHeight="1" x14ac:dyDescent="0.2">
      <c r="B45" s="214"/>
      <c r="C45" s="215"/>
      <c r="D45" s="213"/>
      <c r="E45" s="216" t="s">
        <v>127</v>
      </c>
      <c r="F45" s="213"/>
      <c r="G45" s="446" t="s">
        <v>740</v>
      </c>
      <c r="H45" s="446"/>
      <c r="I45" s="446"/>
      <c r="J45" s="446"/>
      <c r="K45" s="211"/>
    </row>
    <row r="46" spans="2:11" s="1" customFormat="1" ht="12.75" customHeight="1" x14ac:dyDescent="0.2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s="1" customFormat="1" ht="15" customHeight="1" x14ac:dyDescent="0.2">
      <c r="B47" s="214"/>
      <c r="C47" s="215"/>
      <c r="D47" s="446" t="s">
        <v>741</v>
      </c>
      <c r="E47" s="446"/>
      <c r="F47" s="446"/>
      <c r="G47" s="446"/>
      <c r="H47" s="446"/>
      <c r="I47" s="446"/>
      <c r="J47" s="446"/>
      <c r="K47" s="211"/>
    </row>
    <row r="48" spans="2:11" s="1" customFormat="1" ht="15" customHeight="1" x14ac:dyDescent="0.2">
      <c r="B48" s="214"/>
      <c r="C48" s="215"/>
      <c r="D48" s="215"/>
      <c r="E48" s="446" t="s">
        <v>742</v>
      </c>
      <c r="F48" s="446"/>
      <c r="G48" s="446"/>
      <c r="H48" s="446"/>
      <c r="I48" s="446"/>
      <c r="J48" s="446"/>
      <c r="K48" s="211"/>
    </row>
    <row r="49" spans="2:11" s="1" customFormat="1" ht="15" customHeight="1" x14ac:dyDescent="0.2">
      <c r="B49" s="214"/>
      <c r="C49" s="215"/>
      <c r="D49" s="215"/>
      <c r="E49" s="446" t="s">
        <v>743</v>
      </c>
      <c r="F49" s="446"/>
      <c r="G49" s="446"/>
      <c r="H49" s="446"/>
      <c r="I49" s="446"/>
      <c r="J49" s="446"/>
      <c r="K49" s="211"/>
    </row>
    <row r="50" spans="2:11" s="1" customFormat="1" ht="15" customHeight="1" x14ac:dyDescent="0.2">
      <c r="B50" s="214"/>
      <c r="C50" s="215"/>
      <c r="D50" s="215"/>
      <c r="E50" s="446" t="s">
        <v>744</v>
      </c>
      <c r="F50" s="446"/>
      <c r="G50" s="446"/>
      <c r="H50" s="446"/>
      <c r="I50" s="446"/>
      <c r="J50" s="446"/>
      <c r="K50" s="211"/>
    </row>
    <row r="51" spans="2:11" s="1" customFormat="1" ht="15" customHeight="1" x14ac:dyDescent="0.2">
      <c r="B51" s="214"/>
      <c r="C51" s="215"/>
      <c r="D51" s="446" t="s">
        <v>745</v>
      </c>
      <c r="E51" s="446"/>
      <c r="F51" s="446"/>
      <c r="G51" s="446"/>
      <c r="H51" s="446"/>
      <c r="I51" s="446"/>
      <c r="J51" s="446"/>
      <c r="K51" s="211"/>
    </row>
    <row r="52" spans="2:11" s="1" customFormat="1" ht="25.5" customHeight="1" x14ac:dyDescent="0.35">
      <c r="B52" s="210"/>
      <c r="C52" s="447" t="s">
        <v>746</v>
      </c>
      <c r="D52" s="447"/>
      <c r="E52" s="447"/>
      <c r="F52" s="447"/>
      <c r="G52" s="447"/>
      <c r="H52" s="447"/>
      <c r="I52" s="447"/>
      <c r="J52" s="447"/>
      <c r="K52" s="211"/>
    </row>
    <row r="53" spans="2:11" s="1" customFormat="1" ht="5.25" customHeight="1" x14ac:dyDescent="0.2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s="1" customFormat="1" ht="15" customHeight="1" x14ac:dyDescent="0.2">
      <c r="B54" s="210"/>
      <c r="C54" s="446" t="s">
        <v>747</v>
      </c>
      <c r="D54" s="446"/>
      <c r="E54" s="446"/>
      <c r="F54" s="446"/>
      <c r="G54" s="446"/>
      <c r="H54" s="446"/>
      <c r="I54" s="446"/>
      <c r="J54" s="446"/>
      <c r="K54" s="211"/>
    </row>
    <row r="55" spans="2:11" s="1" customFormat="1" ht="15" customHeight="1" x14ac:dyDescent="0.2">
      <c r="B55" s="210"/>
      <c r="C55" s="446" t="s">
        <v>748</v>
      </c>
      <c r="D55" s="446"/>
      <c r="E55" s="446"/>
      <c r="F55" s="446"/>
      <c r="G55" s="446"/>
      <c r="H55" s="446"/>
      <c r="I55" s="446"/>
      <c r="J55" s="446"/>
      <c r="K55" s="211"/>
    </row>
    <row r="56" spans="2:11" s="1" customFormat="1" ht="12.75" customHeight="1" x14ac:dyDescent="0.2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s="1" customFormat="1" ht="15" customHeight="1" x14ac:dyDescent="0.2">
      <c r="B57" s="210"/>
      <c r="C57" s="446" t="s">
        <v>749</v>
      </c>
      <c r="D57" s="446"/>
      <c r="E57" s="446"/>
      <c r="F57" s="446"/>
      <c r="G57" s="446"/>
      <c r="H57" s="446"/>
      <c r="I57" s="446"/>
      <c r="J57" s="446"/>
      <c r="K57" s="211"/>
    </row>
    <row r="58" spans="2:11" s="1" customFormat="1" ht="15" customHeight="1" x14ac:dyDescent="0.2">
      <c r="B58" s="210"/>
      <c r="C58" s="215"/>
      <c r="D58" s="446" t="s">
        <v>750</v>
      </c>
      <c r="E58" s="446"/>
      <c r="F58" s="446"/>
      <c r="G58" s="446"/>
      <c r="H58" s="446"/>
      <c r="I58" s="446"/>
      <c r="J58" s="446"/>
      <c r="K58" s="211"/>
    </row>
    <row r="59" spans="2:11" s="1" customFormat="1" ht="15" customHeight="1" x14ac:dyDescent="0.2">
      <c r="B59" s="210"/>
      <c r="C59" s="215"/>
      <c r="D59" s="446" t="s">
        <v>751</v>
      </c>
      <c r="E59" s="446"/>
      <c r="F59" s="446"/>
      <c r="G59" s="446"/>
      <c r="H59" s="446"/>
      <c r="I59" s="446"/>
      <c r="J59" s="446"/>
      <c r="K59" s="211"/>
    </row>
    <row r="60" spans="2:11" s="1" customFormat="1" ht="15" customHeight="1" x14ac:dyDescent="0.2">
      <c r="B60" s="210"/>
      <c r="C60" s="215"/>
      <c r="D60" s="446" t="s">
        <v>752</v>
      </c>
      <c r="E60" s="446"/>
      <c r="F60" s="446"/>
      <c r="G60" s="446"/>
      <c r="H60" s="446"/>
      <c r="I60" s="446"/>
      <c r="J60" s="446"/>
      <c r="K60" s="211"/>
    </row>
    <row r="61" spans="2:11" s="1" customFormat="1" ht="15" customHeight="1" x14ac:dyDescent="0.2">
      <c r="B61" s="210"/>
      <c r="C61" s="215"/>
      <c r="D61" s="446" t="s">
        <v>753</v>
      </c>
      <c r="E61" s="446"/>
      <c r="F61" s="446"/>
      <c r="G61" s="446"/>
      <c r="H61" s="446"/>
      <c r="I61" s="446"/>
      <c r="J61" s="446"/>
      <c r="K61" s="211"/>
    </row>
    <row r="62" spans="2:11" s="1" customFormat="1" ht="15" customHeight="1" x14ac:dyDescent="0.2">
      <c r="B62" s="210"/>
      <c r="C62" s="215"/>
      <c r="D62" s="448" t="s">
        <v>754</v>
      </c>
      <c r="E62" s="448"/>
      <c r="F62" s="448"/>
      <c r="G62" s="448"/>
      <c r="H62" s="448"/>
      <c r="I62" s="448"/>
      <c r="J62" s="448"/>
      <c r="K62" s="211"/>
    </row>
    <row r="63" spans="2:11" s="1" customFormat="1" ht="15" customHeight="1" x14ac:dyDescent="0.2">
      <c r="B63" s="210"/>
      <c r="C63" s="215"/>
      <c r="D63" s="446" t="s">
        <v>755</v>
      </c>
      <c r="E63" s="446"/>
      <c r="F63" s="446"/>
      <c r="G63" s="446"/>
      <c r="H63" s="446"/>
      <c r="I63" s="446"/>
      <c r="J63" s="446"/>
      <c r="K63" s="211"/>
    </row>
    <row r="64" spans="2:11" s="1" customFormat="1" ht="12.75" customHeight="1" x14ac:dyDescent="0.2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s="1" customFormat="1" ht="15" customHeight="1" x14ac:dyDescent="0.2">
      <c r="B65" s="210"/>
      <c r="C65" s="215"/>
      <c r="D65" s="446" t="s">
        <v>756</v>
      </c>
      <c r="E65" s="446"/>
      <c r="F65" s="446"/>
      <c r="G65" s="446"/>
      <c r="H65" s="446"/>
      <c r="I65" s="446"/>
      <c r="J65" s="446"/>
      <c r="K65" s="211"/>
    </row>
    <row r="66" spans="2:11" s="1" customFormat="1" ht="15" customHeight="1" x14ac:dyDescent="0.2">
      <c r="B66" s="210"/>
      <c r="C66" s="215"/>
      <c r="D66" s="448" t="s">
        <v>757</v>
      </c>
      <c r="E66" s="448"/>
      <c r="F66" s="448"/>
      <c r="G66" s="448"/>
      <c r="H66" s="448"/>
      <c r="I66" s="448"/>
      <c r="J66" s="448"/>
      <c r="K66" s="211"/>
    </row>
    <row r="67" spans="2:11" s="1" customFormat="1" ht="15" customHeight="1" x14ac:dyDescent="0.2">
      <c r="B67" s="210"/>
      <c r="C67" s="215"/>
      <c r="D67" s="446" t="s">
        <v>758</v>
      </c>
      <c r="E67" s="446"/>
      <c r="F67" s="446"/>
      <c r="G67" s="446"/>
      <c r="H67" s="446"/>
      <c r="I67" s="446"/>
      <c r="J67" s="446"/>
      <c r="K67" s="211"/>
    </row>
    <row r="68" spans="2:11" s="1" customFormat="1" ht="15" customHeight="1" x14ac:dyDescent="0.2">
      <c r="B68" s="210"/>
      <c r="C68" s="215"/>
      <c r="D68" s="446" t="s">
        <v>759</v>
      </c>
      <c r="E68" s="446"/>
      <c r="F68" s="446"/>
      <c r="G68" s="446"/>
      <c r="H68" s="446"/>
      <c r="I68" s="446"/>
      <c r="J68" s="446"/>
      <c r="K68" s="211"/>
    </row>
    <row r="69" spans="2:11" s="1" customFormat="1" ht="15" customHeight="1" x14ac:dyDescent="0.2">
      <c r="B69" s="210"/>
      <c r="C69" s="215"/>
      <c r="D69" s="446" t="s">
        <v>760</v>
      </c>
      <c r="E69" s="446"/>
      <c r="F69" s="446"/>
      <c r="G69" s="446"/>
      <c r="H69" s="446"/>
      <c r="I69" s="446"/>
      <c r="J69" s="446"/>
      <c r="K69" s="211"/>
    </row>
    <row r="70" spans="2:11" s="1" customFormat="1" ht="15" customHeight="1" x14ac:dyDescent="0.2">
      <c r="B70" s="210"/>
      <c r="C70" s="215"/>
      <c r="D70" s="446" t="s">
        <v>761</v>
      </c>
      <c r="E70" s="446"/>
      <c r="F70" s="446"/>
      <c r="G70" s="446"/>
      <c r="H70" s="446"/>
      <c r="I70" s="446"/>
      <c r="J70" s="446"/>
      <c r="K70" s="211"/>
    </row>
    <row r="71" spans="2:11" s="1" customFormat="1" ht="12.75" customHeight="1" x14ac:dyDescent="0.2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s="1" customFormat="1" ht="18.75" customHeight="1" x14ac:dyDescent="0.2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s="1" customFormat="1" ht="18.75" customHeight="1" x14ac:dyDescent="0.2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s="1" customFormat="1" ht="7.5" customHeight="1" x14ac:dyDescent="0.2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s="1" customFormat="1" ht="45" customHeight="1" x14ac:dyDescent="0.2">
      <c r="B75" s="227"/>
      <c r="C75" s="441" t="s">
        <v>762</v>
      </c>
      <c r="D75" s="441"/>
      <c r="E75" s="441"/>
      <c r="F75" s="441"/>
      <c r="G75" s="441"/>
      <c r="H75" s="441"/>
      <c r="I75" s="441"/>
      <c r="J75" s="441"/>
      <c r="K75" s="228"/>
    </row>
    <row r="76" spans="2:11" s="1" customFormat="1" ht="17.25" customHeight="1" x14ac:dyDescent="0.2">
      <c r="B76" s="227"/>
      <c r="C76" s="229" t="s">
        <v>763</v>
      </c>
      <c r="D76" s="229"/>
      <c r="E76" s="229"/>
      <c r="F76" s="229" t="s">
        <v>764</v>
      </c>
      <c r="G76" s="230"/>
      <c r="H76" s="229" t="s">
        <v>55</v>
      </c>
      <c r="I76" s="229" t="s">
        <v>58</v>
      </c>
      <c r="J76" s="229" t="s">
        <v>765</v>
      </c>
      <c r="K76" s="228"/>
    </row>
    <row r="77" spans="2:11" s="1" customFormat="1" ht="17.25" customHeight="1" x14ac:dyDescent="0.2">
      <c r="B77" s="227"/>
      <c r="C77" s="231" t="s">
        <v>766</v>
      </c>
      <c r="D77" s="231"/>
      <c r="E77" s="231"/>
      <c r="F77" s="232" t="s">
        <v>767</v>
      </c>
      <c r="G77" s="233"/>
      <c r="H77" s="231"/>
      <c r="I77" s="231"/>
      <c r="J77" s="231" t="s">
        <v>768</v>
      </c>
      <c r="K77" s="228"/>
    </row>
    <row r="78" spans="2:11" s="1" customFormat="1" ht="5.25" customHeight="1" x14ac:dyDescent="0.2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s="1" customFormat="1" ht="15" customHeight="1" x14ac:dyDescent="0.2">
      <c r="B79" s="227"/>
      <c r="C79" s="216" t="s">
        <v>54</v>
      </c>
      <c r="D79" s="234"/>
      <c r="E79" s="234"/>
      <c r="F79" s="236" t="s">
        <v>769</v>
      </c>
      <c r="G79" s="235"/>
      <c r="H79" s="216" t="s">
        <v>770</v>
      </c>
      <c r="I79" s="216" t="s">
        <v>771</v>
      </c>
      <c r="J79" s="216">
        <v>20</v>
      </c>
      <c r="K79" s="228"/>
    </row>
    <row r="80" spans="2:11" s="1" customFormat="1" ht="15" customHeight="1" x14ac:dyDescent="0.2">
      <c r="B80" s="227"/>
      <c r="C80" s="216" t="s">
        <v>772</v>
      </c>
      <c r="D80" s="216"/>
      <c r="E80" s="216"/>
      <c r="F80" s="236" t="s">
        <v>769</v>
      </c>
      <c r="G80" s="235"/>
      <c r="H80" s="216" t="s">
        <v>773</v>
      </c>
      <c r="I80" s="216" t="s">
        <v>771</v>
      </c>
      <c r="J80" s="216">
        <v>120</v>
      </c>
      <c r="K80" s="228"/>
    </row>
    <row r="81" spans="2:11" s="1" customFormat="1" ht="15" customHeight="1" x14ac:dyDescent="0.2">
      <c r="B81" s="237"/>
      <c r="C81" s="216" t="s">
        <v>774</v>
      </c>
      <c r="D81" s="216"/>
      <c r="E81" s="216"/>
      <c r="F81" s="236" t="s">
        <v>775</v>
      </c>
      <c r="G81" s="235"/>
      <c r="H81" s="216" t="s">
        <v>776</v>
      </c>
      <c r="I81" s="216" t="s">
        <v>771</v>
      </c>
      <c r="J81" s="216">
        <v>50</v>
      </c>
      <c r="K81" s="228"/>
    </row>
    <row r="82" spans="2:11" s="1" customFormat="1" ht="15" customHeight="1" x14ac:dyDescent="0.2">
      <c r="B82" s="237"/>
      <c r="C82" s="216" t="s">
        <v>777</v>
      </c>
      <c r="D82" s="216"/>
      <c r="E82" s="216"/>
      <c r="F82" s="236" t="s">
        <v>769</v>
      </c>
      <c r="G82" s="235"/>
      <c r="H82" s="216" t="s">
        <v>778</v>
      </c>
      <c r="I82" s="216" t="s">
        <v>779</v>
      </c>
      <c r="J82" s="216"/>
      <c r="K82" s="228"/>
    </row>
    <row r="83" spans="2:11" s="1" customFormat="1" ht="15" customHeight="1" x14ac:dyDescent="0.2">
      <c r="B83" s="237"/>
      <c r="C83" s="238" t="s">
        <v>780</v>
      </c>
      <c r="D83" s="238"/>
      <c r="E83" s="238"/>
      <c r="F83" s="239" t="s">
        <v>775</v>
      </c>
      <c r="G83" s="238"/>
      <c r="H83" s="238" t="s">
        <v>781</v>
      </c>
      <c r="I83" s="238" t="s">
        <v>771</v>
      </c>
      <c r="J83" s="238">
        <v>15</v>
      </c>
      <c r="K83" s="228"/>
    </row>
    <row r="84" spans="2:11" s="1" customFormat="1" ht="15" customHeight="1" x14ac:dyDescent="0.2">
      <c r="B84" s="237"/>
      <c r="C84" s="238" t="s">
        <v>782</v>
      </c>
      <c r="D84" s="238"/>
      <c r="E84" s="238"/>
      <c r="F84" s="239" t="s">
        <v>775</v>
      </c>
      <c r="G84" s="238"/>
      <c r="H84" s="238" t="s">
        <v>783</v>
      </c>
      <c r="I84" s="238" t="s">
        <v>771</v>
      </c>
      <c r="J84" s="238">
        <v>15</v>
      </c>
      <c r="K84" s="228"/>
    </row>
    <row r="85" spans="2:11" s="1" customFormat="1" ht="15" customHeight="1" x14ac:dyDescent="0.2">
      <c r="B85" s="237"/>
      <c r="C85" s="238" t="s">
        <v>784</v>
      </c>
      <c r="D85" s="238"/>
      <c r="E85" s="238"/>
      <c r="F85" s="239" t="s">
        <v>775</v>
      </c>
      <c r="G85" s="238"/>
      <c r="H85" s="238" t="s">
        <v>785</v>
      </c>
      <c r="I85" s="238" t="s">
        <v>771</v>
      </c>
      <c r="J85" s="238">
        <v>20</v>
      </c>
      <c r="K85" s="228"/>
    </row>
    <row r="86" spans="2:11" s="1" customFormat="1" ht="15" customHeight="1" x14ac:dyDescent="0.2">
      <c r="B86" s="237"/>
      <c r="C86" s="238" t="s">
        <v>786</v>
      </c>
      <c r="D86" s="238"/>
      <c r="E86" s="238"/>
      <c r="F86" s="239" t="s">
        <v>775</v>
      </c>
      <c r="G86" s="238"/>
      <c r="H86" s="238" t="s">
        <v>787</v>
      </c>
      <c r="I86" s="238" t="s">
        <v>771</v>
      </c>
      <c r="J86" s="238">
        <v>20</v>
      </c>
      <c r="K86" s="228"/>
    </row>
    <row r="87" spans="2:11" s="1" customFormat="1" ht="15" customHeight="1" x14ac:dyDescent="0.2">
      <c r="B87" s="237"/>
      <c r="C87" s="216" t="s">
        <v>788</v>
      </c>
      <c r="D87" s="216"/>
      <c r="E87" s="216"/>
      <c r="F87" s="236" t="s">
        <v>775</v>
      </c>
      <c r="G87" s="235"/>
      <c r="H87" s="216" t="s">
        <v>789</v>
      </c>
      <c r="I87" s="216" t="s">
        <v>771</v>
      </c>
      <c r="J87" s="216">
        <v>50</v>
      </c>
      <c r="K87" s="228"/>
    </row>
    <row r="88" spans="2:11" s="1" customFormat="1" ht="15" customHeight="1" x14ac:dyDescent="0.2">
      <c r="B88" s="237"/>
      <c r="C88" s="216" t="s">
        <v>790</v>
      </c>
      <c r="D88" s="216"/>
      <c r="E88" s="216"/>
      <c r="F88" s="236" t="s">
        <v>775</v>
      </c>
      <c r="G88" s="235"/>
      <c r="H88" s="216" t="s">
        <v>791</v>
      </c>
      <c r="I88" s="216" t="s">
        <v>771</v>
      </c>
      <c r="J88" s="216">
        <v>20</v>
      </c>
      <c r="K88" s="228"/>
    </row>
    <row r="89" spans="2:11" s="1" customFormat="1" ht="15" customHeight="1" x14ac:dyDescent="0.2">
      <c r="B89" s="237"/>
      <c r="C89" s="216" t="s">
        <v>792</v>
      </c>
      <c r="D89" s="216"/>
      <c r="E89" s="216"/>
      <c r="F89" s="236" t="s">
        <v>775</v>
      </c>
      <c r="G89" s="235"/>
      <c r="H89" s="216" t="s">
        <v>793</v>
      </c>
      <c r="I89" s="216" t="s">
        <v>771</v>
      </c>
      <c r="J89" s="216">
        <v>20</v>
      </c>
      <c r="K89" s="228"/>
    </row>
    <row r="90" spans="2:11" s="1" customFormat="1" ht="15" customHeight="1" x14ac:dyDescent="0.2">
      <c r="B90" s="237"/>
      <c r="C90" s="216" t="s">
        <v>794</v>
      </c>
      <c r="D90" s="216"/>
      <c r="E90" s="216"/>
      <c r="F90" s="236" t="s">
        <v>775</v>
      </c>
      <c r="G90" s="235"/>
      <c r="H90" s="216" t="s">
        <v>795</v>
      </c>
      <c r="I90" s="216" t="s">
        <v>771</v>
      </c>
      <c r="J90" s="216">
        <v>50</v>
      </c>
      <c r="K90" s="228"/>
    </row>
    <row r="91" spans="2:11" s="1" customFormat="1" ht="15" customHeight="1" x14ac:dyDescent="0.2">
      <c r="B91" s="237"/>
      <c r="C91" s="216" t="s">
        <v>796</v>
      </c>
      <c r="D91" s="216"/>
      <c r="E91" s="216"/>
      <c r="F91" s="236" t="s">
        <v>775</v>
      </c>
      <c r="G91" s="235"/>
      <c r="H91" s="216" t="s">
        <v>796</v>
      </c>
      <c r="I91" s="216" t="s">
        <v>771</v>
      </c>
      <c r="J91" s="216">
        <v>50</v>
      </c>
      <c r="K91" s="228"/>
    </row>
    <row r="92" spans="2:11" s="1" customFormat="1" ht="15" customHeight="1" x14ac:dyDescent="0.2">
      <c r="B92" s="237"/>
      <c r="C92" s="216" t="s">
        <v>797</v>
      </c>
      <c r="D92" s="216"/>
      <c r="E92" s="216"/>
      <c r="F92" s="236" t="s">
        <v>775</v>
      </c>
      <c r="G92" s="235"/>
      <c r="H92" s="216" t="s">
        <v>798</v>
      </c>
      <c r="I92" s="216" t="s">
        <v>771</v>
      </c>
      <c r="J92" s="216">
        <v>255</v>
      </c>
      <c r="K92" s="228"/>
    </row>
    <row r="93" spans="2:11" s="1" customFormat="1" ht="15" customHeight="1" x14ac:dyDescent="0.2">
      <c r="B93" s="237"/>
      <c r="C93" s="216" t="s">
        <v>799</v>
      </c>
      <c r="D93" s="216"/>
      <c r="E93" s="216"/>
      <c r="F93" s="236" t="s">
        <v>769</v>
      </c>
      <c r="G93" s="235"/>
      <c r="H93" s="216" t="s">
        <v>800</v>
      </c>
      <c r="I93" s="216" t="s">
        <v>801</v>
      </c>
      <c r="J93" s="216"/>
      <c r="K93" s="228"/>
    </row>
    <row r="94" spans="2:11" s="1" customFormat="1" ht="15" customHeight="1" x14ac:dyDescent="0.2">
      <c r="B94" s="237"/>
      <c r="C94" s="216" t="s">
        <v>802</v>
      </c>
      <c r="D94" s="216"/>
      <c r="E94" s="216"/>
      <c r="F94" s="236" t="s">
        <v>769</v>
      </c>
      <c r="G94" s="235"/>
      <c r="H94" s="216" t="s">
        <v>803</v>
      </c>
      <c r="I94" s="216" t="s">
        <v>804</v>
      </c>
      <c r="J94" s="216"/>
      <c r="K94" s="228"/>
    </row>
    <row r="95" spans="2:11" s="1" customFormat="1" ht="15" customHeight="1" x14ac:dyDescent="0.2">
      <c r="B95" s="237"/>
      <c r="C95" s="216" t="s">
        <v>805</v>
      </c>
      <c r="D95" s="216"/>
      <c r="E95" s="216"/>
      <c r="F95" s="236" t="s">
        <v>769</v>
      </c>
      <c r="G95" s="235"/>
      <c r="H95" s="216" t="s">
        <v>805</v>
      </c>
      <c r="I95" s="216" t="s">
        <v>804</v>
      </c>
      <c r="J95" s="216"/>
      <c r="K95" s="228"/>
    </row>
    <row r="96" spans="2:11" s="1" customFormat="1" ht="15" customHeight="1" x14ac:dyDescent="0.2">
      <c r="B96" s="237"/>
      <c r="C96" s="216" t="s">
        <v>39</v>
      </c>
      <c r="D96" s="216"/>
      <c r="E96" s="216"/>
      <c r="F96" s="236" t="s">
        <v>769</v>
      </c>
      <c r="G96" s="235"/>
      <c r="H96" s="216" t="s">
        <v>806</v>
      </c>
      <c r="I96" s="216" t="s">
        <v>804</v>
      </c>
      <c r="J96" s="216"/>
      <c r="K96" s="228"/>
    </row>
    <row r="97" spans="2:11" s="1" customFormat="1" ht="15" customHeight="1" x14ac:dyDescent="0.2">
      <c r="B97" s="237"/>
      <c r="C97" s="216" t="s">
        <v>49</v>
      </c>
      <c r="D97" s="216"/>
      <c r="E97" s="216"/>
      <c r="F97" s="236" t="s">
        <v>769</v>
      </c>
      <c r="G97" s="235"/>
      <c r="H97" s="216" t="s">
        <v>807</v>
      </c>
      <c r="I97" s="216" t="s">
        <v>804</v>
      </c>
      <c r="J97" s="216"/>
      <c r="K97" s="228"/>
    </row>
    <row r="98" spans="2:11" s="1" customFormat="1" ht="15" customHeight="1" x14ac:dyDescent="0.2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s="1" customFormat="1" ht="18.75" customHeight="1" x14ac:dyDescent="0.2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s="1" customFormat="1" ht="18.75" customHeight="1" x14ac:dyDescent="0.2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s="1" customFormat="1" ht="7.5" customHeight="1" x14ac:dyDescent="0.2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s="1" customFormat="1" ht="45" customHeight="1" x14ac:dyDescent="0.2">
      <c r="B102" s="227"/>
      <c r="C102" s="441" t="s">
        <v>808</v>
      </c>
      <c r="D102" s="441"/>
      <c r="E102" s="441"/>
      <c r="F102" s="441"/>
      <c r="G102" s="441"/>
      <c r="H102" s="441"/>
      <c r="I102" s="441"/>
      <c r="J102" s="441"/>
      <c r="K102" s="228"/>
    </row>
    <row r="103" spans="2:11" s="1" customFormat="1" ht="17.25" customHeight="1" x14ac:dyDescent="0.2">
      <c r="B103" s="227"/>
      <c r="C103" s="229" t="s">
        <v>763</v>
      </c>
      <c r="D103" s="229"/>
      <c r="E103" s="229"/>
      <c r="F103" s="229" t="s">
        <v>764</v>
      </c>
      <c r="G103" s="230"/>
      <c r="H103" s="229" t="s">
        <v>55</v>
      </c>
      <c r="I103" s="229" t="s">
        <v>58</v>
      </c>
      <c r="J103" s="229" t="s">
        <v>765</v>
      </c>
      <c r="K103" s="228"/>
    </row>
    <row r="104" spans="2:11" s="1" customFormat="1" ht="17.25" customHeight="1" x14ac:dyDescent="0.2">
      <c r="B104" s="227"/>
      <c r="C104" s="231" t="s">
        <v>766</v>
      </c>
      <c r="D104" s="231"/>
      <c r="E104" s="231"/>
      <c r="F104" s="232" t="s">
        <v>767</v>
      </c>
      <c r="G104" s="233"/>
      <c r="H104" s="231"/>
      <c r="I104" s="231"/>
      <c r="J104" s="231" t="s">
        <v>768</v>
      </c>
      <c r="K104" s="228"/>
    </row>
    <row r="105" spans="2:11" s="1" customFormat="1" ht="5.25" customHeight="1" x14ac:dyDescent="0.2">
      <c r="B105" s="227"/>
      <c r="C105" s="229"/>
      <c r="D105" s="229"/>
      <c r="E105" s="229"/>
      <c r="F105" s="229"/>
      <c r="G105" s="245"/>
      <c r="H105" s="229"/>
      <c r="I105" s="229"/>
      <c r="J105" s="229"/>
      <c r="K105" s="228"/>
    </row>
    <row r="106" spans="2:11" s="1" customFormat="1" ht="15" customHeight="1" x14ac:dyDescent="0.2">
      <c r="B106" s="227"/>
      <c r="C106" s="216" t="s">
        <v>54</v>
      </c>
      <c r="D106" s="234"/>
      <c r="E106" s="234"/>
      <c r="F106" s="236" t="s">
        <v>769</v>
      </c>
      <c r="G106" s="245"/>
      <c r="H106" s="216" t="s">
        <v>809</v>
      </c>
      <c r="I106" s="216" t="s">
        <v>771</v>
      </c>
      <c r="J106" s="216">
        <v>20</v>
      </c>
      <c r="K106" s="228"/>
    </row>
    <row r="107" spans="2:11" s="1" customFormat="1" ht="15" customHeight="1" x14ac:dyDescent="0.2">
      <c r="B107" s="227"/>
      <c r="C107" s="216" t="s">
        <v>772</v>
      </c>
      <c r="D107" s="216"/>
      <c r="E107" s="216"/>
      <c r="F107" s="236" t="s">
        <v>769</v>
      </c>
      <c r="G107" s="216"/>
      <c r="H107" s="216" t="s">
        <v>809</v>
      </c>
      <c r="I107" s="216" t="s">
        <v>771</v>
      </c>
      <c r="J107" s="216">
        <v>120</v>
      </c>
      <c r="K107" s="228"/>
    </row>
    <row r="108" spans="2:11" s="1" customFormat="1" ht="15" customHeight="1" x14ac:dyDescent="0.2">
      <c r="B108" s="237"/>
      <c r="C108" s="216" t="s">
        <v>774</v>
      </c>
      <c r="D108" s="216"/>
      <c r="E108" s="216"/>
      <c r="F108" s="236" t="s">
        <v>775</v>
      </c>
      <c r="G108" s="216"/>
      <c r="H108" s="216" t="s">
        <v>809</v>
      </c>
      <c r="I108" s="216" t="s">
        <v>771</v>
      </c>
      <c r="J108" s="216">
        <v>50</v>
      </c>
      <c r="K108" s="228"/>
    </row>
    <row r="109" spans="2:11" s="1" customFormat="1" ht="15" customHeight="1" x14ac:dyDescent="0.2">
      <c r="B109" s="237"/>
      <c r="C109" s="216" t="s">
        <v>777</v>
      </c>
      <c r="D109" s="216"/>
      <c r="E109" s="216"/>
      <c r="F109" s="236" t="s">
        <v>769</v>
      </c>
      <c r="G109" s="216"/>
      <c r="H109" s="216" t="s">
        <v>809</v>
      </c>
      <c r="I109" s="216" t="s">
        <v>779</v>
      </c>
      <c r="J109" s="216"/>
      <c r="K109" s="228"/>
    </row>
    <row r="110" spans="2:11" s="1" customFormat="1" ht="15" customHeight="1" x14ac:dyDescent="0.2">
      <c r="B110" s="237"/>
      <c r="C110" s="216" t="s">
        <v>788</v>
      </c>
      <c r="D110" s="216"/>
      <c r="E110" s="216"/>
      <c r="F110" s="236" t="s">
        <v>775</v>
      </c>
      <c r="G110" s="216"/>
      <c r="H110" s="216" t="s">
        <v>809</v>
      </c>
      <c r="I110" s="216" t="s">
        <v>771</v>
      </c>
      <c r="J110" s="216">
        <v>50</v>
      </c>
      <c r="K110" s="228"/>
    </row>
    <row r="111" spans="2:11" s="1" customFormat="1" ht="15" customHeight="1" x14ac:dyDescent="0.2">
      <c r="B111" s="237"/>
      <c r="C111" s="216" t="s">
        <v>796</v>
      </c>
      <c r="D111" s="216"/>
      <c r="E111" s="216"/>
      <c r="F111" s="236" t="s">
        <v>775</v>
      </c>
      <c r="G111" s="216"/>
      <c r="H111" s="216" t="s">
        <v>809</v>
      </c>
      <c r="I111" s="216" t="s">
        <v>771</v>
      </c>
      <c r="J111" s="216">
        <v>50</v>
      </c>
      <c r="K111" s="228"/>
    </row>
    <row r="112" spans="2:11" s="1" customFormat="1" ht="15" customHeight="1" x14ac:dyDescent="0.2">
      <c r="B112" s="237"/>
      <c r="C112" s="216" t="s">
        <v>794</v>
      </c>
      <c r="D112" s="216"/>
      <c r="E112" s="216"/>
      <c r="F112" s="236" t="s">
        <v>775</v>
      </c>
      <c r="G112" s="216"/>
      <c r="H112" s="216" t="s">
        <v>809</v>
      </c>
      <c r="I112" s="216" t="s">
        <v>771</v>
      </c>
      <c r="J112" s="216">
        <v>50</v>
      </c>
      <c r="K112" s="228"/>
    </row>
    <row r="113" spans="2:11" s="1" customFormat="1" ht="15" customHeight="1" x14ac:dyDescent="0.2">
      <c r="B113" s="237"/>
      <c r="C113" s="216" t="s">
        <v>54</v>
      </c>
      <c r="D113" s="216"/>
      <c r="E113" s="216"/>
      <c r="F113" s="236" t="s">
        <v>769</v>
      </c>
      <c r="G113" s="216"/>
      <c r="H113" s="216" t="s">
        <v>810</v>
      </c>
      <c r="I113" s="216" t="s">
        <v>771</v>
      </c>
      <c r="J113" s="216">
        <v>20</v>
      </c>
      <c r="K113" s="228"/>
    </row>
    <row r="114" spans="2:11" s="1" customFormat="1" ht="15" customHeight="1" x14ac:dyDescent="0.2">
      <c r="B114" s="237"/>
      <c r="C114" s="216" t="s">
        <v>811</v>
      </c>
      <c r="D114" s="216"/>
      <c r="E114" s="216"/>
      <c r="F114" s="236" t="s">
        <v>769</v>
      </c>
      <c r="G114" s="216"/>
      <c r="H114" s="216" t="s">
        <v>812</v>
      </c>
      <c r="I114" s="216" t="s">
        <v>771</v>
      </c>
      <c r="J114" s="216">
        <v>120</v>
      </c>
      <c r="K114" s="228"/>
    </row>
    <row r="115" spans="2:11" s="1" customFormat="1" ht="15" customHeight="1" x14ac:dyDescent="0.2">
      <c r="B115" s="237"/>
      <c r="C115" s="216" t="s">
        <v>39</v>
      </c>
      <c r="D115" s="216"/>
      <c r="E115" s="216"/>
      <c r="F115" s="236" t="s">
        <v>769</v>
      </c>
      <c r="G115" s="216"/>
      <c r="H115" s="216" t="s">
        <v>813</v>
      </c>
      <c r="I115" s="216" t="s">
        <v>804</v>
      </c>
      <c r="J115" s="216"/>
      <c r="K115" s="228"/>
    </row>
    <row r="116" spans="2:11" s="1" customFormat="1" ht="15" customHeight="1" x14ac:dyDescent="0.2">
      <c r="B116" s="237"/>
      <c r="C116" s="216" t="s">
        <v>49</v>
      </c>
      <c r="D116" s="216"/>
      <c r="E116" s="216"/>
      <c r="F116" s="236" t="s">
        <v>769</v>
      </c>
      <c r="G116" s="216"/>
      <c r="H116" s="216" t="s">
        <v>814</v>
      </c>
      <c r="I116" s="216" t="s">
        <v>804</v>
      </c>
      <c r="J116" s="216"/>
      <c r="K116" s="228"/>
    </row>
    <row r="117" spans="2:11" s="1" customFormat="1" ht="15" customHeight="1" x14ac:dyDescent="0.2">
      <c r="B117" s="237"/>
      <c r="C117" s="216" t="s">
        <v>58</v>
      </c>
      <c r="D117" s="216"/>
      <c r="E117" s="216"/>
      <c r="F117" s="236" t="s">
        <v>769</v>
      </c>
      <c r="G117" s="216"/>
      <c r="H117" s="216" t="s">
        <v>815</v>
      </c>
      <c r="I117" s="216" t="s">
        <v>816</v>
      </c>
      <c r="J117" s="216"/>
      <c r="K117" s="228"/>
    </row>
    <row r="118" spans="2:11" s="1" customFormat="1" ht="15" customHeight="1" x14ac:dyDescent="0.2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s="1" customFormat="1" ht="18.75" customHeight="1" x14ac:dyDescent="0.2">
      <c r="B119" s="247"/>
      <c r="C119" s="213"/>
      <c r="D119" s="213"/>
      <c r="E119" s="213"/>
      <c r="F119" s="248"/>
      <c r="G119" s="213"/>
      <c r="H119" s="213"/>
      <c r="I119" s="213"/>
      <c r="J119" s="213"/>
      <c r="K119" s="247"/>
    </row>
    <row r="120" spans="2:11" s="1" customFormat="1" ht="18.75" customHeight="1" x14ac:dyDescent="0.2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s="1" customFormat="1" ht="7.5" customHeight="1" x14ac:dyDescent="0.2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s="1" customFormat="1" ht="45" customHeight="1" x14ac:dyDescent="0.2">
      <c r="B122" s="252"/>
      <c r="C122" s="442" t="s">
        <v>817</v>
      </c>
      <c r="D122" s="442"/>
      <c r="E122" s="442"/>
      <c r="F122" s="442"/>
      <c r="G122" s="442"/>
      <c r="H122" s="442"/>
      <c r="I122" s="442"/>
      <c r="J122" s="442"/>
      <c r="K122" s="253"/>
    </row>
    <row r="123" spans="2:11" s="1" customFormat="1" ht="17.25" customHeight="1" x14ac:dyDescent="0.2">
      <c r="B123" s="254"/>
      <c r="C123" s="229" t="s">
        <v>763</v>
      </c>
      <c r="D123" s="229"/>
      <c r="E123" s="229"/>
      <c r="F123" s="229" t="s">
        <v>764</v>
      </c>
      <c r="G123" s="230"/>
      <c r="H123" s="229" t="s">
        <v>55</v>
      </c>
      <c r="I123" s="229" t="s">
        <v>58</v>
      </c>
      <c r="J123" s="229" t="s">
        <v>765</v>
      </c>
      <c r="K123" s="255"/>
    </row>
    <row r="124" spans="2:11" s="1" customFormat="1" ht="17.25" customHeight="1" x14ac:dyDescent="0.2">
      <c r="B124" s="254"/>
      <c r="C124" s="231" t="s">
        <v>766</v>
      </c>
      <c r="D124" s="231"/>
      <c r="E124" s="231"/>
      <c r="F124" s="232" t="s">
        <v>767</v>
      </c>
      <c r="G124" s="233"/>
      <c r="H124" s="231"/>
      <c r="I124" s="231"/>
      <c r="J124" s="231" t="s">
        <v>768</v>
      </c>
      <c r="K124" s="255"/>
    </row>
    <row r="125" spans="2:11" s="1" customFormat="1" ht="5.25" customHeight="1" x14ac:dyDescent="0.2">
      <c r="B125" s="256"/>
      <c r="C125" s="234"/>
      <c r="D125" s="234"/>
      <c r="E125" s="234"/>
      <c r="F125" s="234"/>
      <c r="G125" s="216"/>
      <c r="H125" s="234"/>
      <c r="I125" s="234"/>
      <c r="J125" s="234"/>
      <c r="K125" s="257"/>
    </row>
    <row r="126" spans="2:11" s="1" customFormat="1" ht="15" customHeight="1" x14ac:dyDescent="0.2">
      <c r="B126" s="256"/>
      <c r="C126" s="216" t="s">
        <v>772</v>
      </c>
      <c r="D126" s="234"/>
      <c r="E126" s="234"/>
      <c r="F126" s="236" t="s">
        <v>769</v>
      </c>
      <c r="G126" s="216"/>
      <c r="H126" s="216" t="s">
        <v>809</v>
      </c>
      <c r="I126" s="216" t="s">
        <v>771</v>
      </c>
      <c r="J126" s="216">
        <v>120</v>
      </c>
      <c r="K126" s="258"/>
    </row>
    <row r="127" spans="2:11" s="1" customFormat="1" ht="15" customHeight="1" x14ac:dyDescent="0.2">
      <c r="B127" s="256"/>
      <c r="C127" s="216" t="s">
        <v>818</v>
      </c>
      <c r="D127" s="216"/>
      <c r="E127" s="216"/>
      <c r="F127" s="236" t="s">
        <v>769</v>
      </c>
      <c r="G127" s="216"/>
      <c r="H127" s="216" t="s">
        <v>819</v>
      </c>
      <c r="I127" s="216" t="s">
        <v>771</v>
      </c>
      <c r="J127" s="216" t="s">
        <v>820</v>
      </c>
      <c r="K127" s="258"/>
    </row>
    <row r="128" spans="2:11" s="1" customFormat="1" ht="15" customHeight="1" x14ac:dyDescent="0.2">
      <c r="B128" s="256"/>
      <c r="C128" s="216" t="s">
        <v>86</v>
      </c>
      <c r="D128" s="216"/>
      <c r="E128" s="216"/>
      <c r="F128" s="236" t="s">
        <v>769</v>
      </c>
      <c r="G128" s="216"/>
      <c r="H128" s="216" t="s">
        <v>821</v>
      </c>
      <c r="I128" s="216" t="s">
        <v>771</v>
      </c>
      <c r="J128" s="216" t="s">
        <v>820</v>
      </c>
      <c r="K128" s="258"/>
    </row>
    <row r="129" spans="2:11" s="1" customFormat="1" ht="15" customHeight="1" x14ac:dyDescent="0.2">
      <c r="B129" s="256"/>
      <c r="C129" s="216" t="s">
        <v>780</v>
      </c>
      <c r="D129" s="216"/>
      <c r="E129" s="216"/>
      <c r="F129" s="236" t="s">
        <v>775</v>
      </c>
      <c r="G129" s="216"/>
      <c r="H129" s="216" t="s">
        <v>781</v>
      </c>
      <c r="I129" s="216" t="s">
        <v>771</v>
      </c>
      <c r="J129" s="216">
        <v>15</v>
      </c>
      <c r="K129" s="258"/>
    </row>
    <row r="130" spans="2:11" s="1" customFormat="1" ht="15" customHeight="1" x14ac:dyDescent="0.2">
      <c r="B130" s="256"/>
      <c r="C130" s="238" t="s">
        <v>782</v>
      </c>
      <c r="D130" s="238"/>
      <c r="E130" s="238"/>
      <c r="F130" s="239" t="s">
        <v>775</v>
      </c>
      <c r="G130" s="238"/>
      <c r="H130" s="238" t="s">
        <v>783</v>
      </c>
      <c r="I130" s="238" t="s">
        <v>771</v>
      </c>
      <c r="J130" s="238">
        <v>15</v>
      </c>
      <c r="K130" s="258"/>
    </row>
    <row r="131" spans="2:11" s="1" customFormat="1" ht="15" customHeight="1" x14ac:dyDescent="0.2">
      <c r="B131" s="256"/>
      <c r="C131" s="238" t="s">
        <v>784</v>
      </c>
      <c r="D131" s="238"/>
      <c r="E131" s="238"/>
      <c r="F131" s="239" t="s">
        <v>775</v>
      </c>
      <c r="G131" s="238"/>
      <c r="H131" s="238" t="s">
        <v>785</v>
      </c>
      <c r="I131" s="238" t="s">
        <v>771</v>
      </c>
      <c r="J131" s="238">
        <v>20</v>
      </c>
      <c r="K131" s="258"/>
    </row>
    <row r="132" spans="2:11" s="1" customFormat="1" ht="15" customHeight="1" x14ac:dyDescent="0.2">
      <c r="B132" s="256"/>
      <c r="C132" s="238" t="s">
        <v>786</v>
      </c>
      <c r="D132" s="238"/>
      <c r="E132" s="238"/>
      <c r="F132" s="239" t="s">
        <v>775</v>
      </c>
      <c r="G132" s="238"/>
      <c r="H132" s="238" t="s">
        <v>787</v>
      </c>
      <c r="I132" s="238" t="s">
        <v>771</v>
      </c>
      <c r="J132" s="238">
        <v>20</v>
      </c>
      <c r="K132" s="258"/>
    </row>
    <row r="133" spans="2:11" s="1" customFormat="1" ht="15" customHeight="1" x14ac:dyDescent="0.2">
      <c r="B133" s="256"/>
      <c r="C133" s="216" t="s">
        <v>774</v>
      </c>
      <c r="D133" s="216"/>
      <c r="E133" s="216"/>
      <c r="F133" s="236" t="s">
        <v>775</v>
      </c>
      <c r="G133" s="216"/>
      <c r="H133" s="216" t="s">
        <v>809</v>
      </c>
      <c r="I133" s="216" t="s">
        <v>771</v>
      </c>
      <c r="J133" s="216">
        <v>50</v>
      </c>
      <c r="K133" s="258"/>
    </row>
    <row r="134" spans="2:11" s="1" customFormat="1" ht="15" customHeight="1" x14ac:dyDescent="0.2">
      <c r="B134" s="256"/>
      <c r="C134" s="216" t="s">
        <v>788</v>
      </c>
      <c r="D134" s="216"/>
      <c r="E134" s="216"/>
      <c r="F134" s="236" t="s">
        <v>775</v>
      </c>
      <c r="G134" s="216"/>
      <c r="H134" s="216" t="s">
        <v>809</v>
      </c>
      <c r="I134" s="216" t="s">
        <v>771</v>
      </c>
      <c r="J134" s="216">
        <v>50</v>
      </c>
      <c r="K134" s="258"/>
    </row>
    <row r="135" spans="2:11" s="1" customFormat="1" ht="15" customHeight="1" x14ac:dyDescent="0.2">
      <c r="B135" s="256"/>
      <c r="C135" s="216" t="s">
        <v>794</v>
      </c>
      <c r="D135" s="216"/>
      <c r="E135" s="216"/>
      <c r="F135" s="236" t="s">
        <v>775</v>
      </c>
      <c r="G135" s="216"/>
      <c r="H135" s="216" t="s">
        <v>809</v>
      </c>
      <c r="I135" s="216" t="s">
        <v>771</v>
      </c>
      <c r="J135" s="216">
        <v>50</v>
      </c>
      <c r="K135" s="258"/>
    </row>
    <row r="136" spans="2:11" s="1" customFormat="1" ht="15" customHeight="1" x14ac:dyDescent="0.2">
      <c r="B136" s="256"/>
      <c r="C136" s="216" t="s">
        <v>796</v>
      </c>
      <c r="D136" s="216"/>
      <c r="E136" s="216"/>
      <c r="F136" s="236" t="s">
        <v>775</v>
      </c>
      <c r="G136" s="216"/>
      <c r="H136" s="216" t="s">
        <v>809</v>
      </c>
      <c r="I136" s="216" t="s">
        <v>771</v>
      </c>
      <c r="J136" s="216">
        <v>50</v>
      </c>
      <c r="K136" s="258"/>
    </row>
    <row r="137" spans="2:11" s="1" customFormat="1" ht="15" customHeight="1" x14ac:dyDescent="0.2">
      <c r="B137" s="256"/>
      <c r="C137" s="216" t="s">
        <v>797</v>
      </c>
      <c r="D137" s="216"/>
      <c r="E137" s="216"/>
      <c r="F137" s="236" t="s">
        <v>775</v>
      </c>
      <c r="G137" s="216"/>
      <c r="H137" s="216" t="s">
        <v>822</v>
      </c>
      <c r="I137" s="216" t="s">
        <v>771</v>
      </c>
      <c r="J137" s="216">
        <v>255</v>
      </c>
      <c r="K137" s="258"/>
    </row>
    <row r="138" spans="2:11" s="1" customFormat="1" ht="15" customHeight="1" x14ac:dyDescent="0.2">
      <c r="B138" s="256"/>
      <c r="C138" s="216" t="s">
        <v>799</v>
      </c>
      <c r="D138" s="216"/>
      <c r="E138" s="216"/>
      <c r="F138" s="236" t="s">
        <v>769</v>
      </c>
      <c r="G138" s="216"/>
      <c r="H138" s="216" t="s">
        <v>823</v>
      </c>
      <c r="I138" s="216" t="s">
        <v>801</v>
      </c>
      <c r="J138" s="216"/>
      <c r="K138" s="258"/>
    </row>
    <row r="139" spans="2:11" s="1" customFormat="1" ht="15" customHeight="1" x14ac:dyDescent="0.2">
      <c r="B139" s="256"/>
      <c r="C139" s="216" t="s">
        <v>802</v>
      </c>
      <c r="D139" s="216"/>
      <c r="E139" s="216"/>
      <c r="F139" s="236" t="s">
        <v>769</v>
      </c>
      <c r="G139" s="216"/>
      <c r="H139" s="216" t="s">
        <v>824</v>
      </c>
      <c r="I139" s="216" t="s">
        <v>804</v>
      </c>
      <c r="J139" s="216"/>
      <c r="K139" s="258"/>
    </row>
    <row r="140" spans="2:11" s="1" customFormat="1" ht="15" customHeight="1" x14ac:dyDescent="0.2">
      <c r="B140" s="256"/>
      <c r="C140" s="216" t="s">
        <v>805</v>
      </c>
      <c r="D140" s="216"/>
      <c r="E140" s="216"/>
      <c r="F140" s="236" t="s">
        <v>769</v>
      </c>
      <c r="G140" s="216"/>
      <c r="H140" s="216" t="s">
        <v>805</v>
      </c>
      <c r="I140" s="216" t="s">
        <v>804</v>
      </c>
      <c r="J140" s="216"/>
      <c r="K140" s="258"/>
    </row>
    <row r="141" spans="2:11" s="1" customFormat="1" ht="15" customHeight="1" x14ac:dyDescent="0.2">
      <c r="B141" s="256"/>
      <c r="C141" s="216" t="s">
        <v>39</v>
      </c>
      <c r="D141" s="216"/>
      <c r="E141" s="216"/>
      <c r="F141" s="236" t="s">
        <v>769</v>
      </c>
      <c r="G141" s="216"/>
      <c r="H141" s="216" t="s">
        <v>825</v>
      </c>
      <c r="I141" s="216" t="s">
        <v>804</v>
      </c>
      <c r="J141" s="216"/>
      <c r="K141" s="258"/>
    </row>
    <row r="142" spans="2:11" s="1" customFormat="1" ht="15" customHeight="1" x14ac:dyDescent="0.2">
      <c r="B142" s="256"/>
      <c r="C142" s="216" t="s">
        <v>826</v>
      </c>
      <c r="D142" s="216"/>
      <c r="E142" s="216"/>
      <c r="F142" s="236" t="s">
        <v>769</v>
      </c>
      <c r="G142" s="216"/>
      <c r="H142" s="216" t="s">
        <v>827</v>
      </c>
      <c r="I142" s="216" t="s">
        <v>804</v>
      </c>
      <c r="J142" s="216"/>
      <c r="K142" s="258"/>
    </row>
    <row r="143" spans="2:11" s="1" customFormat="1" ht="15" customHeight="1" x14ac:dyDescent="0.2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 x14ac:dyDescent="0.2">
      <c r="B144" s="213"/>
      <c r="C144" s="213"/>
      <c r="D144" s="213"/>
      <c r="E144" s="213"/>
      <c r="F144" s="248"/>
      <c r="G144" s="213"/>
      <c r="H144" s="213"/>
      <c r="I144" s="213"/>
      <c r="J144" s="213"/>
      <c r="K144" s="213"/>
    </row>
    <row r="145" spans="2:11" s="1" customFormat="1" ht="18.75" customHeight="1" x14ac:dyDescent="0.2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s="1" customFormat="1" ht="7.5" customHeight="1" x14ac:dyDescent="0.2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s="1" customFormat="1" ht="45" customHeight="1" x14ac:dyDescent="0.2">
      <c r="B147" s="227"/>
      <c r="C147" s="441" t="s">
        <v>828</v>
      </c>
      <c r="D147" s="441"/>
      <c r="E147" s="441"/>
      <c r="F147" s="441"/>
      <c r="G147" s="441"/>
      <c r="H147" s="441"/>
      <c r="I147" s="441"/>
      <c r="J147" s="441"/>
      <c r="K147" s="228"/>
    </row>
    <row r="148" spans="2:11" s="1" customFormat="1" ht="17.25" customHeight="1" x14ac:dyDescent="0.2">
      <c r="B148" s="227"/>
      <c r="C148" s="229" t="s">
        <v>763</v>
      </c>
      <c r="D148" s="229"/>
      <c r="E148" s="229"/>
      <c r="F148" s="229" t="s">
        <v>764</v>
      </c>
      <c r="G148" s="230"/>
      <c r="H148" s="229" t="s">
        <v>55</v>
      </c>
      <c r="I148" s="229" t="s">
        <v>58</v>
      </c>
      <c r="J148" s="229" t="s">
        <v>765</v>
      </c>
      <c r="K148" s="228"/>
    </row>
    <row r="149" spans="2:11" s="1" customFormat="1" ht="17.25" customHeight="1" x14ac:dyDescent="0.2">
      <c r="B149" s="227"/>
      <c r="C149" s="231" t="s">
        <v>766</v>
      </c>
      <c r="D149" s="231"/>
      <c r="E149" s="231"/>
      <c r="F149" s="232" t="s">
        <v>767</v>
      </c>
      <c r="G149" s="233"/>
      <c r="H149" s="231"/>
      <c r="I149" s="231"/>
      <c r="J149" s="231" t="s">
        <v>768</v>
      </c>
      <c r="K149" s="228"/>
    </row>
    <row r="150" spans="2:11" s="1" customFormat="1" ht="5.25" customHeight="1" x14ac:dyDescent="0.2">
      <c r="B150" s="237"/>
      <c r="C150" s="234"/>
      <c r="D150" s="234"/>
      <c r="E150" s="234"/>
      <c r="F150" s="234"/>
      <c r="G150" s="235"/>
      <c r="H150" s="234"/>
      <c r="I150" s="234"/>
      <c r="J150" s="234"/>
      <c r="K150" s="258"/>
    </row>
    <row r="151" spans="2:11" s="1" customFormat="1" ht="15" customHeight="1" x14ac:dyDescent="0.2">
      <c r="B151" s="237"/>
      <c r="C151" s="262" t="s">
        <v>772</v>
      </c>
      <c r="D151" s="216"/>
      <c r="E151" s="216"/>
      <c r="F151" s="263" t="s">
        <v>769</v>
      </c>
      <c r="G151" s="216"/>
      <c r="H151" s="262" t="s">
        <v>809</v>
      </c>
      <c r="I151" s="262" t="s">
        <v>771</v>
      </c>
      <c r="J151" s="262">
        <v>120</v>
      </c>
      <c r="K151" s="258"/>
    </row>
    <row r="152" spans="2:11" s="1" customFormat="1" ht="15" customHeight="1" x14ac:dyDescent="0.2">
      <c r="B152" s="237"/>
      <c r="C152" s="262" t="s">
        <v>818</v>
      </c>
      <c r="D152" s="216"/>
      <c r="E152" s="216"/>
      <c r="F152" s="263" t="s">
        <v>769</v>
      </c>
      <c r="G152" s="216"/>
      <c r="H152" s="262" t="s">
        <v>829</v>
      </c>
      <c r="I152" s="262" t="s">
        <v>771</v>
      </c>
      <c r="J152" s="262" t="s">
        <v>820</v>
      </c>
      <c r="K152" s="258"/>
    </row>
    <row r="153" spans="2:11" s="1" customFormat="1" ht="15" customHeight="1" x14ac:dyDescent="0.2">
      <c r="B153" s="237"/>
      <c r="C153" s="262" t="s">
        <v>86</v>
      </c>
      <c r="D153" s="216"/>
      <c r="E153" s="216"/>
      <c r="F153" s="263" t="s">
        <v>769</v>
      </c>
      <c r="G153" s="216"/>
      <c r="H153" s="262" t="s">
        <v>830</v>
      </c>
      <c r="I153" s="262" t="s">
        <v>771</v>
      </c>
      <c r="J153" s="262" t="s">
        <v>820</v>
      </c>
      <c r="K153" s="258"/>
    </row>
    <row r="154" spans="2:11" s="1" customFormat="1" ht="15" customHeight="1" x14ac:dyDescent="0.2">
      <c r="B154" s="237"/>
      <c r="C154" s="262" t="s">
        <v>774</v>
      </c>
      <c r="D154" s="216"/>
      <c r="E154" s="216"/>
      <c r="F154" s="263" t="s">
        <v>775</v>
      </c>
      <c r="G154" s="216"/>
      <c r="H154" s="262" t="s">
        <v>809</v>
      </c>
      <c r="I154" s="262" t="s">
        <v>771</v>
      </c>
      <c r="J154" s="262">
        <v>50</v>
      </c>
      <c r="K154" s="258"/>
    </row>
    <row r="155" spans="2:11" s="1" customFormat="1" ht="15" customHeight="1" x14ac:dyDescent="0.2">
      <c r="B155" s="237"/>
      <c r="C155" s="262" t="s">
        <v>777</v>
      </c>
      <c r="D155" s="216"/>
      <c r="E155" s="216"/>
      <c r="F155" s="263" t="s">
        <v>769</v>
      </c>
      <c r="G155" s="216"/>
      <c r="H155" s="262" t="s">
        <v>809</v>
      </c>
      <c r="I155" s="262" t="s">
        <v>779</v>
      </c>
      <c r="J155" s="262"/>
      <c r="K155" s="258"/>
    </row>
    <row r="156" spans="2:11" s="1" customFormat="1" ht="15" customHeight="1" x14ac:dyDescent="0.2">
      <c r="B156" s="237"/>
      <c r="C156" s="262" t="s">
        <v>788</v>
      </c>
      <c r="D156" s="216"/>
      <c r="E156" s="216"/>
      <c r="F156" s="263" t="s">
        <v>775</v>
      </c>
      <c r="G156" s="216"/>
      <c r="H156" s="262" t="s">
        <v>809</v>
      </c>
      <c r="I156" s="262" t="s">
        <v>771</v>
      </c>
      <c r="J156" s="262">
        <v>50</v>
      </c>
      <c r="K156" s="258"/>
    </row>
    <row r="157" spans="2:11" s="1" customFormat="1" ht="15" customHeight="1" x14ac:dyDescent="0.2">
      <c r="B157" s="237"/>
      <c r="C157" s="262" t="s">
        <v>796</v>
      </c>
      <c r="D157" s="216"/>
      <c r="E157" s="216"/>
      <c r="F157" s="263" t="s">
        <v>775</v>
      </c>
      <c r="G157" s="216"/>
      <c r="H157" s="262" t="s">
        <v>809</v>
      </c>
      <c r="I157" s="262" t="s">
        <v>771</v>
      </c>
      <c r="J157" s="262">
        <v>50</v>
      </c>
      <c r="K157" s="258"/>
    </row>
    <row r="158" spans="2:11" s="1" customFormat="1" ht="15" customHeight="1" x14ac:dyDescent="0.2">
      <c r="B158" s="237"/>
      <c r="C158" s="262" t="s">
        <v>794</v>
      </c>
      <c r="D158" s="216"/>
      <c r="E158" s="216"/>
      <c r="F158" s="263" t="s">
        <v>775</v>
      </c>
      <c r="G158" s="216"/>
      <c r="H158" s="262" t="s">
        <v>809</v>
      </c>
      <c r="I158" s="262" t="s">
        <v>771</v>
      </c>
      <c r="J158" s="262">
        <v>50</v>
      </c>
      <c r="K158" s="258"/>
    </row>
    <row r="159" spans="2:11" s="1" customFormat="1" ht="15" customHeight="1" x14ac:dyDescent="0.2">
      <c r="B159" s="237"/>
      <c r="C159" s="262" t="s">
        <v>114</v>
      </c>
      <c r="D159" s="216"/>
      <c r="E159" s="216"/>
      <c r="F159" s="263" t="s">
        <v>769</v>
      </c>
      <c r="G159" s="216"/>
      <c r="H159" s="262" t="s">
        <v>831</v>
      </c>
      <c r="I159" s="262" t="s">
        <v>771</v>
      </c>
      <c r="J159" s="262" t="s">
        <v>832</v>
      </c>
      <c r="K159" s="258"/>
    </row>
    <row r="160" spans="2:11" s="1" customFormat="1" ht="15" customHeight="1" x14ac:dyDescent="0.2">
      <c r="B160" s="237"/>
      <c r="C160" s="262" t="s">
        <v>833</v>
      </c>
      <c r="D160" s="216"/>
      <c r="E160" s="216"/>
      <c r="F160" s="263" t="s">
        <v>769</v>
      </c>
      <c r="G160" s="216"/>
      <c r="H160" s="262" t="s">
        <v>834</v>
      </c>
      <c r="I160" s="262" t="s">
        <v>804</v>
      </c>
      <c r="J160" s="262"/>
      <c r="K160" s="258"/>
    </row>
    <row r="161" spans="2:11" s="1" customFormat="1" ht="15" customHeight="1" x14ac:dyDescent="0.2">
      <c r="B161" s="264"/>
      <c r="C161" s="246"/>
      <c r="D161" s="246"/>
      <c r="E161" s="246"/>
      <c r="F161" s="246"/>
      <c r="G161" s="246"/>
      <c r="H161" s="246"/>
      <c r="I161" s="246"/>
      <c r="J161" s="246"/>
      <c r="K161" s="265"/>
    </row>
    <row r="162" spans="2:11" s="1" customFormat="1" ht="18.75" customHeight="1" x14ac:dyDescent="0.2">
      <c r="B162" s="213"/>
      <c r="C162" s="216"/>
      <c r="D162" s="216"/>
      <c r="E162" s="216"/>
      <c r="F162" s="236"/>
      <c r="G162" s="216"/>
      <c r="H162" s="216"/>
      <c r="I162" s="216"/>
      <c r="J162" s="216"/>
      <c r="K162" s="213"/>
    </row>
    <row r="163" spans="2:11" s="1" customFormat="1" ht="18.75" customHeight="1" x14ac:dyDescent="0.2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s="1" customFormat="1" ht="7.5" customHeight="1" x14ac:dyDescent="0.2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s="1" customFormat="1" ht="45" customHeight="1" x14ac:dyDescent="0.2">
      <c r="B165" s="208"/>
      <c r="C165" s="442" t="s">
        <v>835</v>
      </c>
      <c r="D165" s="442"/>
      <c r="E165" s="442"/>
      <c r="F165" s="442"/>
      <c r="G165" s="442"/>
      <c r="H165" s="442"/>
      <c r="I165" s="442"/>
      <c r="J165" s="442"/>
      <c r="K165" s="209"/>
    </row>
    <row r="166" spans="2:11" s="1" customFormat="1" ht="17.25" customHeight="1" x14ac:dyDescent="0.2">
      <c r="B166" s="208"/>
      <c r="C166" s="229" t="s">
        <v>763</v>
      </c>
      <c r="D166" s="229"/>
      <c r="E166" s="229"/>
      <c r="F166" s="229" t="s">
        <v>764</v>
      </c>
      <c r="G166" s="266"/>
      <c r="H166" s="267" t="s">
        <v>55</v>
      </c>
      <c r="I166" s="267" t="s">
        <v>58</v>
      </c>
      <c r="J166" s="229" t="s">
        <v>765</v>
      </c>
      <c r="K166" s="209"/>
    </row>
    <row r="167" spans="2:11" s="1" customFormat="1" ht="17.25" customHeight="1" x14ac:dyDescent="0.2">
      <c r="B167" s="210"/>
      <c r="C167" s="231" t="s">
        <v>766</v>
      </c>
      <c r="D167" s="231"/>
      <c r="E167" s="231"/>
      <c r="F167" s="232" t="s">
        <v>767</v>
      </c>
      <c r="G167" s="268"/>
      <c r="H167" s="269"/>
      <c r="I167" s="269"/>
      <c r="J167" s="231" t="s">
        <v>768</v>
      </c>
      <c r="K167" s="211"/>
    </row>
    <row r="168" spans="2:11" s="1" customFormat="1" ht="5.25" customHeight="1" x14ac:dyDescent="0.2">
      <c r="B168" s="237"/>
      <c r="C168" s="234"/>
      <c r="D168" s="234"/>
      <c r="E168" s="234"/>
      <c r="F168" s="234"/>
      <c r="G168" s="235"/>
      <c r="H168" s="234"/>
      <c r="I168" s="234"/>
      <c r="J168" s="234"/>
      <c r="K168" s="258"/>
    </row>
    <row r="169" spans="2:11" s="1" customFormat="1" ht="15" customHeight="1" x14ac:dyDescent="0.2">
      <c r="B169" s="237"/>
      <c r="C169" s="216" t="s">
        <v>772</v>
      </c>
      <c r="D169" s="216"/>
      <c r="E169" s="216"/>
      <c r="F169" s="236" t="s">
        <v>769</v>
      </c>
      <c r="G169" s="216"/>
      <c r="H169" s="216" t="s">
        <v>809</v>
      </c>
      <c r="I169" s="216" t="s">
        <v>771</v>
      </c>
      <c r="J169" s="216">
        <v>120</v>
      </c>
      <c r="K169" s="258"/>
    </row>
    <row r="170" spans="2:11" s="1" customFormat="1" ht="15" customHeight="1" x14ac:dyDescent="0.2">
      <c r="B170" s="237"/>
      <c r="C170" s="216" t="s">
        <v>818</v>
      </c>
      <c r="D170" s="216"/>
      <c r="E170" s="216"/>
      <c r="F170" s="236" t="s">
        <v>769</v>
      </c>
      <c r="G170" s="216"/>
      <c r="H170" s="216" t="s">
        <v>819</v>
      </c>
      <c r="I170" s="216" t="s">
        <v>771</v>
      </c>
      <c r="J170" s="216" t="s">
        <v>820</v>
      </c>
      <c r="K170" s="258"/>
    </row>
    <row r="171" spans="2:11" s="1" customFormat="1" ht="15" customHeight="1" x14ac:dyDescent="0.2">
      <c r="B171" s="237"/>
      <c r="C171" s="216" t="s">
        <v>86</v>
      </c>
      <c r="D171" s="216"/>
      <c r="E171" s="216"/>
      <c r="F171" s="236" t="s">
        <v>769</v>
      </c>
      <c r="G171" s="216"/>
      <c r="H171" s="216" t="s">
        <v>836</v>
      </c>
      <c r="I171" s="216" t="s">
        <v>771</v>
      </c>
      <c r="J171" s="216" t="s">
        <v>820</v>
      </c>
      <c r="K171" s="258"/>
    </row>
    <row r="172" spans="2:11" s="1" customFormat="1" ht="15" customHeight="1" x14ac:dyDescent="0.2">
      <c r="B172" s="237"/>
      <c r="C172" s="216" t="s">
        <v>774</v>
      </c>
      <c r="D172" s="216"/>
      <c r="E172" s="216"/>
      <c r="F172" s="236" t="s">
        <v>775</v>
      </c>
      <c r="G172" s="216"/>
      <c r="H172" s="216" t="s">
        <v>836</v>
      </c>
      <c r="I172" s="216" t="s">
        <v>771</v>
      </c>
      <c r="J172" s="216">
        <v>50</v>
      </c>
      <c r="K172" s="258"/>
    </row>
    <row r="173" spans="2:11" s="1" customFormat="1" ht="15" customHeight="1" x14ac:dyDescent="0.2">
      <c r="B173" s="237"/>
      <c r="C173" s="216" t="s">
        <v>777</v>
      </c>
      <c r="D173" s="216"/>
      <c r="E173" s="216"/>
      <c r="F173" s="236" t="s">
        <v>769</v>
      </c>
      <c r="G173" s="216"/>
      <c r="H173" s="216" t="s">
        <v>836</v>
      </c>
      <c r="I173" s="216" t="s">
        <v>779</v>
      </c>
      <c r="J173" s="216"/>
      <c r="K173" s="258"/>
    </row>
    <row r="174" spans="2:11" s="1" customFormat="1" ht="15" customHeight="1" x14ac:dyDescent="0.2">
      <c r="B174" s="237"/>
      <c r="C174" s="216" t="s">
        <v>788</v>
      </c>
      <c r="D174" s="216"/>
      <c r="E174" s="216"/>
      <c r="F174" s="236" t="s">
        <v>775</v>
      </c>
      <c r="G174" s="216"/>
      <c r="H174" s="216" t="s">
        <v>836</v>
      </c>
      <c r="I174" s="216" t="s">
        <v>771</v>
      </c>
      <c r="J174" s="216">
        <v>50</v>
      </c>
      <c r="K174" s="258"/>
    </row>
    <row r="175" spans="2:11" s="1" customFormat="1" ht="15" customHeight="1" x14ac:dyDescent="0.2">
      <c r="B175" s="237"/>
      <c r="C175" s="216" t="s">
        <v>796</v>
      </c>
      <c r="D175" s="216"/>
      <c r="E175" s="216"/>
      <c r="F175" s="236" t="s">
        <v>775</v>
      </c>
      <c r="G175" s="216"/>
      <c r="H175" s="216" t="s">
        <v>836</v>
      </c>
      <c r="I175" s="216" t="s">
        <v>771</v>
      </c>
      <c r="J175" s="216">
        <v>50</v>
      </c>
      <c r="K175" s="258"/>
    </row>
    <row r="176" spans="2:11" s="1" customFormat="1" ht="15" customHeight="1" x14ac:dyDescent="0.2">
      <c r="B176" s="237"/>
      <c r="C176" s="216" t="s">
        <v>794</v>
      </c>
      <c r="D176" s="216"/>
      <c r="E176" s="216"/>
      <c r="F176" s="236" t="s">
        <v>775</v>
      </c>
      <c r="G176" s="216"/>
      <c r="H176" s="216" t="s">
        <v>836</v>
      </c>
      <c r="I176" s="216" t="s">
        <v>771</v>
      </c>
      <c r="J176" s="216">
        <v>50</v>
      </c>
      <c r="K176" s="258"/>
    </row>
    <row r="177" spans="2:11" s="1" customFormat="1" ht="15" customHeight="1" x14ac:dyDescent="0.2">
      <c r="B177" s="237"/>
      <c r="C177" s="216" t="s">
        <v>123</v>
      </c>
      <c r="D177" s="216"/>
      <c r="E177" s="216"/>
      <c r="F177" s="236" t="s">
        <v>769</v>
      </c>
      <c r="G177" s="216"/>
      <c r="H177" s="216" t="s">
        <v>837</v>
      </c>
      <c r="I177" s="216" t="s">
        <v>838</v>
      </c>
      <c r="J177" s="216"/>
      <c r="K177" s="258"/>
    </row>
    <row r="178" spans="2:11" s="1" customFormat="1" ht="15" customHeight="1" x14ac:dyDescent="0.2">
      <c r="B178" s="237"/>
      <c r="C178" s="216" t="s">
        <v>58</v>
      </c>
      <c r="D178" s="216"/>
      <c r="E178" s="216"/>
      <c r="F178" s="236" t="s">
        <v>769</v>
      </c>
      <c r="G178" s="216"/>
      <c r="H178" s="216" t="s">
        <v>839</v>
      </c>
      <c r="I178" s="216" t="s">
        <v>840</v>
      </c>
      <c r="J178" s="216">
        <v>1</v>
      </c>
      <c r="K178" s="258"/>
    </row>
    <row r="179" spans="2:11" s="1" customFormat="1" ht="15" customHeight="1" x14ac:dyDescent="0.2">
      <c r="B179" s="237"/>
      <c r="C179" s="216" t="s">
        <v>54</v>
      </c>
      <c r="D179" s="216"/>
      <c r="E179" s="216"/>
      <c r="F179" s="236" t="s">
        <v>769</v>
      </c>
      <c r="G179" s="216"/>
      <c r="H179" s="216" t="s">
        <v>841</v>
      </c>
      <c r="I179" s="216" t="s">
        <v>771</v>
      </c>
      <c r="J179" s="216">
        <v>20</v>
      </c>
      <c r="K179" s="258"/>
    </row>
    <row r="180" spans="2:11" s="1" customFormat="1" ht="15" customHeight="1" x14ac:dyDescent="0.2">
      <c r="B180" s="237"/>
      <c r="C180" s="216" t="s">
        <v>55</v>
      </c>
      <c r="D180" s="216"/>
      <c r="E180" s="216"/>
      <c r="F180" s="236" t="s">
        <v>769</v>
      </c>
      <c r="G180" s="216"/>
      <c r="H180" s="216" t="s">
        <v>842</v>
      </c>
      <c r="I180" s="216" t="s">
        <v>771</v>
      </c>
      <c r="J180" s="216">
        <v>255</v>
      </c>
      <c r="K180" s="258"/>
    </row>
    <row r="181" spans="2:11" s="1" customFormat="1" ht="15" customHeight="1" x14ac:dyDescent="0.2">
      <c r="B181" s="237"/>
      <c r="C181" s="216" t="s">
        <v>124</v>
      </c>
      <c r="D181" s="216"/>
      <c r="E181" s="216"/>
      <c r="F181" s="236" t="s">
        <v>769</v>
      </c>
      <c r="G181" s="216"/>
      <c r="H181" s="216" t="s">
        <v>733</v>
      </c>
      <c r="I181" s="216" t="s">
        <v>771</v>
      </c>
      <c r="J181" s="216">
        <v>10</v>
      </c>
      <c r="K181" s="258"/>
    </row>
    <row r="182" spans="2:11" s="1" customFormat="1" ht="15" customHeight="1" x14ac:dyDescent="0.2">
      <c r="B182" s="237"/>
      <c r="C182" s="216" t="s">
        <v>125</v>
      </c>
      <c r="D182" s="216"/>
      <c r="E182" s="216"/>
      <c r="F182" s="236" t="s">
        <v>769</v>
      </c>
      <c r="G182" s="216"/>
      <c r="H182" s="216" t="s">
        <v>843</v>
      </c>
      <c r="I182" s="216" t="s">
        <v>804</v>
      </c>
      <c r="J182" s="216"/>
      <c r="K182" s="258"/>
    </row>
    <row r="183" spans="2:11" s="1" customFormat="1" ht="15" customHeight="1" x14ac:dyDescent="0.2">
      <c r="B183" s="237"/>
      <c r="C183" s="216" t="s">
        <v>844</v>
      </c>
      <c r="D183" s="216"/>
      <c r="E183" s="216"/>
      <c r="F183" s="236" t="s">
        <v>769</v>
      </c>
      <c r="G183" s="216"/>
      <c r="H183" s="216" t="s">
        <v>845</v>
      </c>
      <c r="I183" s="216" t="s">
        <v>804</v>
      </c>
      <c r="J183" s="216"/>
      <c r="K183" s="258"/>
    </row>
    <row r="184" spans="2:11" s="1" customFormat="1" ht="15" customHeight="1" x14ac:dyDescent="0.2">
      <c r="B184" s="237"/>
      <c r="C184" s="216" t="s">
        <v>833</v>
      </c>
      <c r="D184" s="216"/>
      <c r="E184" s="216"/>
      <c r="F184" s="236" t="s">
        <v>769</v>
      </c>
      <c r="G184" s="216"/>
      <c r="H184" s="216" t="s">
        <v>846</v>
      </c>
      <c r="I184" s="216" t="s">
        <v>804</v>
      </c>
      <c r="J184" s="216"/>
      <c r="K184" s="258"/>
    </row>
    <row r="185" spans="2:11" s="1" customFormat="1" ht="15" customHeight="1" x14ac:dyDescent="0.2">
      <c r="B185" s="237"/>
      <c r="C185" s="216" t="s">
        <v>127</v>
      </c>
      <c r="D185" s="216"/>
      <c r="E185" s="216"/>
      <c r="F185" s="236" t="s">
        <v>775</v>
      </c>
      <c r="G185" s="216"/>
      <c r="H185" s="216" t="s">
        <v>847</v>
      </c>
      <c r="I185" s="216" t="s">
        <v>771</v>
      </c>
      <c r="J185" s="216">
        <v>50</v>
      </c>
      <c r="K185" s="258"/>
    </row>
    <row r="186" spans="2:11" s="1" customFormat="1" ht="15" customHeight="1" x14ac:dyDescent="0.2">
      <c r="B186" s="237"/>
      <c r="C186" s="216" t="s">
        <v>848</v>
      </c>
      <c r="D186" s="216"/>
      <c r="E186" s="216"/>
      <c r="F186" s="236" t="s">
        <v>775</v>
      </c>
      <c r="G186" s="216"/>
      <c r="H186" s="216" t="s">
        <v>849</v>
      </c>
      <c r="I186" s="216" t="s">
        <v>850</v>
      </c>
      <c r="J186" s="216"/>
      <c r="K186" s="258"/>
    </row>
    <row r="187" spans="2:11" s="1" customFormat="1" ht="15" customHeight="1" x14ac:dyDescent="0.2">
      <c r="B187" s="237"/>
      <c r="C187" s="216" t="s">
        <v>851</v>
      </c>
      <c r="D187" s="216"/>
      <c r="E187" s="216"/>
      <c r="F187" s="236" t="s">
        <v>775</v>
      </c>
      <c r="G187" s="216"/>
      <c r="H187" s="216" t="s">
        <v>852</v>
      </c>
      <c r="I187" s="216" t="s">
        <v>850</v>
      </c>
      <c r="J187" s="216"/>
      <c r="K187" s="258"/>
    </row>
    <row r="188" spans="2:11" s="1" customFormat="1" ht="15" customHeight="1" x14ac:dyDescent="0.2">
      <c r="B188" s="237"/>
      <c r="C188" s="216" t="s">
        <v>853</v>
      </c>
      <c r="D188" s="216"/>
      <c r="E188" s="216"/>
      <c r="F188" s="236" t="s">
        <v>775</v>
      </c>
      <c r="G188" s="216"/>
      <c r="H188" s="216" t="s">
        <v>854</v>
      </c>
      <c r="I188" s="216" t="s">
        <v>850</v>
      </c>
      <c r="J188" s="216"/>
      <c r="K188" s="258"/>
    </row>
    <row r="189" spans="2:11" s="1" customFormat="1" ht="15" customHeight="1" x14ac:dyDescent="0.2">
      <c r="B189" s="237"/>
      <c r="C189" s="270" t="s">
        <v>855</v>
      </c>
      <c r="D189" s="216"/>
      <c r="E189" s="216"/>
      <c r="F189" s="236" t="s">
        <v>775</v>
      </c>
      <c r="G189" s="216"/>
      <c r="H189" s="216" t="s">
        <v>856</v>
      </c>
      <c r="I189" s="216" t="s">
        <v>857</v>
      </c>
      <c r="J189" s="271" t="s">
        <v>858</v>
      </c>
      <c r="K189" s="258"/>
    </row>
    <row r="190" spans="2:11" s="1" customFormat="1" ht="15" customHeight="1" x14ac:dyDescent="0.2">
      <c r="B190" s="237"/>
      <c r="C190" s="222" t="s">
        <v>43</v>
      </c>
      <c r="D190" s="216"/>
      <c r="E190" s="216"/>
      <c r="F190" s="236" t="s">
        <v>769</v>
      </c>
      <c r="G190" s="216"/>
      <c r="H190" s="213" t="s">
        <v>859</v>
      </c>
      <c r="I190" s="216" t="s">
        <v>860</v>
      </c>
      <c r="J190" s="216"/>
      <c r="K190" s="258"/>
    </row>
    <row r="191" spans="2:11" s="1" customFormat="1" ht="15" customHeight="1" x14ac:dyDescent="0.2">
      <c r="B191" s="237"/>
      <c r="C191" s="222" t="s">
        <v>861</v>
      </c>
      <c r="D191" s="216"/>
      <c r="E191" s="216"/>
      <c r="F191" s="236" t="s">
        <v>769</v>
      </c>
      <c r="G191" s="216"/>
      <c r="H191" s="216" t="s">
        <v>862</v>
      </c>
      <c r="I191" s="216" t="s">
        <v>804</v>
      </c>
      <c r="J191" s="216"/>
      <c r="K191" s="258"/>
    </row>
    <row r="192" spans="2:11" s="1" customFormat="1" ht="15" customHeight="1" x14ac:dyDescent="0.2">
      <c r="B192" s="237"/>
      <c r="C192" s="222" t="s">
        <v>863</v>
      </c>
      <c r="D192" s="216"/>
      <c r="E192" s="216"/>
      <c r="F192" s="236" t="s">
        <v>769</v>
      </c>
      <c r="G192" s="216"/>
      <c r="H192" s="216" t="s">
        <v>864</v>
      </c>
      <c r="I192" s="216" t="s">
        <v>804</v>
      </c>
      <c r="J192" s="216"/>
      <c r="K192" s="258"/>
    </row>
    <row r="193" spans="2:11" s="1" customFormat="1" ht="15" customHeight="1" x14ac:dyDescent="0.2">
      <c r="B193" s="237"/>
      <c r="C193" s="222" t="s">
        <v>865</v>
      </c>
      <c r="D193" s="216"/>
      <c r="E193" s="216"/>
      <c r="F193" s="236" t="s">
        <v>775</v>
      </c>
      <c r="G193" s="216"/>
      <c r="H193" s="216" t="s">
        <v>866</v>
      </c>
      <c r="I193" s="216" t="s">
        <v>804</v>
      </c>
      <c r="J193" s="216"/>
      <c r="K193" s="258"/>
    </row>
    <row r="194" spans="2:11" s="1" customFormat="1" ht="15" customHeight="1" x14ac:dyDescent="0.2">
      <c r="B194" s="264"/>
      <c r="C194" s="272"/>
      <c r="D194" s="246"/>
      <c r="E194" s="246"/>
      <c r="F194" s="246"/>
      <c r="G194" s="246"/>
      <c r="H194" s="246"/>
      <c r="I194" s="246"/>
      <c r="J194" s="246"/>
      <c r="K194" s="265"/>
    </row>
    <row r="195" spans="2:11" s="1" customFormat="1" ht="18.75" customHeight="1" x14ac:dyDescent="0.2">
      <c r="B195" s="213"/>
      <c r="C195" s="216"/>
      <c r="D195" s="216"/>
      <c r="E195" s="216"/>
      <c r="F195" s="236"/>
      <c r="G195" s="216"/>
      <c r="H195" s="216"/>
      <c r="I195" s="216"/>
      <c r="J195" s="216"/>
      <c r="K195" s="213"/>
    </row>
    <row r="196" spans="2:11" s="1" customFormat="1" ht="18.75" customHeight="1" x14ac:dyDescent="0.2">
      <c r="B196" s="213"/>
      <c r="C196" s="216"/>
      <c r="D196" s="216"/>
      <c r="E196" s="216"/>
      <c r="F196" s="236"/>
      <c r="G196" s="216"/>
      <c r="H196" s="216"/>
      <c r="I196" s="216"/>
      <c r="J196" s="216"/>
      <c r="K196" s="213"/>
    </row>
    <row r="197" spans="2:11" s="1" customFormat="1" ht="18.75" customHeight="1" x14ac:dyDescent="0.2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s="1" customFormat="1" ht="12" x14ac:dyDescent="0.2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s="1" customFormat="1" ht="20.5" x14ac:dyDescent="0.2">
      <c r="B199" s="208"/>
      <c r="C199" s="442" t="s">
        <v>867</v>
      </c>
      <c r="D199" s="442"/>
      <c r="E199" s="442"/>
      <c r="F199" s="442"/>
      <c r="G199" s="442"/>
      <c r="H199" s="442"/>
      <c r="I199" s="442"/>
      <c r="J199" s="442"/>
      <c r="K199" s="209"/>
    </row>
    <row r="200" spans="2:11" s="1" customFormat="1" ht="25.5" customHeight="1" x14ac:dyDescent="0.35">
      <c r="B200" s="208"/>
      <c r="C200" s="273" t="s">
        <v>868</v>
      </c>
      <c r="D200" s="273"/>
      <c r="E200" s="273"/>
      <c r="F200" s="273" t="s">
        <v>869</v>
      </c>
      <c r="G200" s="274"/>
      <c r="H200" s="443" t="s">
        <v>870</v>
      </c>
      <c r="I200" s="443"/>
      <c r="J200" s="443"/>
      <c r="K200" s="209"/>
    </row>
    <row r="201" spans="2:11" s="1" customFormat="1" ht="5.25" customHeight="1" x14ac:dyDescent="0.2">
      <c r="B201" s="237"/>
      <c r="C201" s="234"/>
      <c r="D201" s="234"/>
      <c r="E201" s="234"/>
      <c r="F201" s="234"/>
      <c r="G201" s="216"/>
      <c r="H201" s="234"/>
      <c r="I201" s="234"/>
      <c r="J201" s="234"/>
      <c r="K201" s="258"/>
    </row>
    <row r="202" spans="2:11" s="1" customFormat="1" ht="15" customHeight="1" x14ac:dyDescent="0.2">
      <c r="B202" s="237"/>
      <c r="C202" s="216" t="s">
        <v>860</v>
      </c>
      <c r="D202" s="216"/>
      <c r="E202" s="216"/>
      <c r="F202" s="236" t="s">
        <v>44</v>
      </c>
      <c r="G202" s="216"/>
      <c r="H202" s="444" t="s">
        <v>871</v>
      </c>
      <c r="I202" s="444"/>
      <c r="J202" s="444"/>
      <c r="K202" s="258"/>
    </row>
    <row r="203" spans="2:11" s="1" customFormat="1" ht="15" customHeight="1" x14ac:dyDescent="0.2">
      <c r="B203" s="237"/>
      <c r="C203" s="243"/>
      <c r="D203" s="216"/>
      <c r="E203" s="216"/>
      <c r="F203" s="236" t="s">
        <v>45</v>
      </c>
      <c r="G203" s="216"/>
      <c r="H203" s="444" t="s">
        <v>872</v>
      </c>
      <c r="I203" s="444"/>
      <c r="J203" s="444"/>
      <c r="K203" s="258"/>
    </row>
    <row r="204" spans="2:11" s="1" customFormat="1" ht="15" customHeight="1" x14ac:dyDescent="0.2">
      <c r="B204" s="237"/>
      <c r="C204" s="243"/>
      <c r="D204" s="216"/>
      <c r="E204" s="216"/>
      <c r="F204" s="236" t="s">
        <v>48</v>
      </c>
      <c r="G204" s="216"/>
      <c r="H204" s="444" t="s">
        <v>873</v>
      </c>
      <c r="I204" s="444"/>
      <c r="J204" s="444"/>
      <c r="K204" s="258"/>
    </row>
    <row r="205" spans="2:11" s="1" customFormat="1" ht="15" customHeight="1" x14ac:dyDescent="0.2">
      <c r="B205" s="237"/>
      <c r="C205" s="216"/>
      <c r="D205" s="216"/>
      <c r="E205" s="216"/>
      <c r="F205" s="236" t="s">
        <v>46</v>
      </c>
      <c r="G205" s="216"/>
      <c r="H205" s="444" t="s">
        <v>874</v>
      </c>
      <c r="I205" s="444"/>
      <c r="J205" s="444"/>
      <c r="K205" s="258"/>
    </row>
    <row r="206" spans="2:11" s="1" customFormat="1" ht="15" customHeight="1" x14ac:dyDescent="0.2">
      <c r="B206" s="237"/>
      <c r="C206" s="216"/>
      <c r="D206" s="216"/>
      <c r="E206" s="216"/>
      <c r="F206" s="236" t="s">
        <v>47</v>
      </c>
      <c r="G206" s="216"/>
      <c r="H206" s="444" t="s">
        <v>875</v>
      </c>
      <c r="I206" s="444"/>
      <c r="J206" s="444"/>
      <c r="K206" s="258"/>
    </row>
    <row r="207" spans="2:11" s="1" customFormat="1" ht="15" customHeight="1" x14ac:dyDescent="0.2">
      <c r="B207" s="237"/>
      <c r="C207" s="216"/>
      <c r="D207" s="216"/>
      <c r="E207" s="216"/>
      <c r="F207" s="236"/>
      <c r="G207" s="216"/>
      <c r="H207" s="216"/>
      <c r="I207" s="216"/>
      <c r="J207" s="216"/>
      <c r="K207" s="258"/>
    </row>
    <row r="208" spans="2:11" s="1" customFormat="1" ht="15" customHeight="1" x14ac:dyDescent="0.2">
      <c r="B208" s="237"/>
      <c r="C208" s="216" t="s">
        <v>816</v>
      </c>
      <c r="D208" s="216"/>
      <c r="E208" s="216"/>
      <c r="F208" s="236" t="s">
        <v>79</v>
      </c>
      <c r="G208" s="216"/>
      <c r="H208" s="444" t="s">
        <v>876</v>
      </c>
      <c r="I208" s="444"/>
      <c r="J208" s="444"/>
      <c r="K208" s="258"/>
    </row>
    <row r="209" spans="2:11" s="1" customFormat="1" ht="15" customHeight="1" x14ac:dyDescent="0.2">
      <c r="B209" s="237"/>
      <c r="C209" s="243"/>
      <c r="D209" s="216"/>
      <c r="E209" s="216"/>
      <c r="F209" s="236" t="s">
        <v>715</v>
      </c>
      <c r="G209" s="216"/>
      <c r="H209" s="444" t="s">
        <v>716</v>
      </c>
      <c r="I209" s="444"/>
      <c r="J209" s="444"/>
      <c r="K209" s="258"/>
    </row>
    <row r="210" spans="2:11" s="1" customFormat="1" ht="15" customHeight="1" x14ac:dyDescent="0.2">
      <c r="B210" s="237"/>
      <c r="C210" s="216"/>
      <c r="D210" s="216"/>
      <c r="E210" s="216"/>
      <c r="F210" s="236" t="s">
        <v>713</v>
      </c>
      <c r="G210" s="216"/>
      <c r="H210" s="444" t="s">
        <v>877</v>
      </c>
      <c r="I210" s="444"/>
      <c r="J210" s="444"/>
      <c r="K210" s="258"/>
    </row>
    <row r="211" spans="2:11" s="1" customFormat="1" ht="15" customHeight="1" x14ac:dyDescent="0.2">
      <c r="B211" s="275"/>
      <c r="C211" s="243"/>
      <c r="D211" s="243"/>
      <c r="E211" s="243"/>
      <c r="F211" s="236" t="s">
        <v>717</v>
      </c>
      <c r="G211" s="222"/>
      <c r="H211" s="445" t="s">
        <v>85</v>
      </c>
      <c r="I211" s="445"/>
      <c r="J211" s="445"/>
      <c r="K211" s="276"/>
    </row>
    <row r="212" spans="2:11" s="1" customFormat="1" ht="15" customHeight="1" x14ac:dyDescent="0.2">
      <c r="B212" s="275"/>
      <c r="C212" s="243"/>
      <c r="D212" s="243"/>
      <c r="E212" s="243"/>
      <c r="F212" s="236" t="s">
        <v>135</v>
      </c>
      <c r="G212" s="222"/>
      <c r="H212" s="445" t="s">
        <v>878</v>
      </c>
      <c r="I212" s="445"/>
      <c r="J212" s="445"/>
      <c r="K212" s="276"/>
    </row>
    <row r="213" spans="2:11" s="1" customFormat="1" ht="15" customHeight="1" x14ac:dyDescent="0.2">
      <c r="B213" s="275"/>
      <c r="C213" s="243"/>
      <c r="D213" s="243"/>
      <c r="E213" s="243"/>
      <c r="F213" s="277"/>
      <c r="G213" s="222"/>
      <c r="H213" s="278"/>
      <c r="I213" s="278"/>
      <c r="J213" s="278"/>
      <c r="K213" s="276"/>
    </row>
    <row r="214" spans="2:11" s="1" customFormat="1" ht="15" customHeight="1" x14ac:dyDescent="0.2">
      <c r="B214" s="275"/>
      <c r="C214" s="216" t="s">
        <v>840</v>
      </c>
      <c r="D214" s="243"/>
      <c r="E214" s="243"/>
      <c r="F214" s="236">
        <v>1</v>
      </c>
      <c r="G214" s="222"/>
      <c r="H214" s="445" t="s">
        <v>879</v>
      </c>
      <c r="I214" s="445"/>
      <c r="J214" s="445"/>
      <c r="K214" s="276"/>
    </row>
    <row r="215" spans="2:11" s="1" customFormat="1" ht="15" customHeight="1" x14ac:dyDescent="0.2">
      <c r="B215" s="275"/>
      <c r="C215" s="243"/>
      <c r="D215" s="243"/>
      <c r="E215" s="243"/>
      <c r="F215" s="236">
        <v>2</v>
      </c>
      <c r="G215" s="222"/>
      <c r="H215" s="445" t="s">
        <v>880</v>
      </c>
      <c r="I215" s="445"/>
      <c r="J215" s="445"/>
      <c r="K215" s="276"/>
    </row>
    <row r="216" spans="2:11" s="1" customFormat="1" ht="15" customHeight="1" x14ac:dyDescent="0.2">
      <c r="B216" s="275"/>
      <c r="C216" s="243"/>
      <c r="D216" s="243"/>
      <c r="E216" s="243"/>
      <c r="F216" s="236">
        <v>3</v>
      </c>
      <c r="G216" s="222"/>
      <c r="H216" s="445" t="s">
        <v>881</v>
      </c>
      <c r="I216" s="445"/>
      <c r="J216" s="445"/>
      <c r="K216" s="276"/>
    </row>
    <row r="217" spans="2:11" s="1" customFormat="1" ht="15" customHeight="1" x14ac:dyDescent="0.2">
      <c r="B217" s="275"/>
      <c r="C217" s="243"/>
      <c r="D217" s="243"/>
      <c r="E217" s="243"/>
      <c r="F217" s="236">
        <v>4</v>
      </c>
      <c r="G217" s="222"/>
      <c r="H217" s="445" t="s">
        <v>882</v>
      </c>
      <c r="I217" s="445"/>
      <c r="J217" s="445"/>
      <c r="K217" s="276"/>
    </row>
    <row r="218" spans="2:11" s="1" customFormat="1" ht="12.75" customHeight="1" x14ac:dyDescent="0.2">
      <c r="B218" s="279"/>
      <c r="C218" s="280"/>
      <c r="D218" s="280"/>
      <c r="E218" s="280"/>
      <c r="F218" s="280"/>
      <c r="G218" s="280"/>
      <c r="H218" s="280"/>
      <c r="I218" s="280"/>
      <c r="J218" s="280"/>
      <c r="K218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2"/>
  <sheetViews>
    <sheetView showGridLines="0" topLeftCell="A86" workbookViewId="0">
      <selection activeCell="I97" sqref="I97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87</v>
      </c>
    </row>
    <row r="3" spans="1:46" s="1" customFormat="1" ht="7" customHeight="1" x14ac:dyDescent="0.2">
      <c r="B3" s="294"/>
      <c r="C3" s="295"/>
      <c r="D3" s="295"/>
      <c r="E3" s="295"/>
      <c r="F3" s="295"/>
      <c r="G3" s="295"/>
      <c r="H3" s="295"/>
      <c r="I3" s="295"/>
      <c r="J3" s="295"/>
      <c r="K3" s="20"/>
      <c r="L3" s="21"/>
      <c r="AT3" s="18" t="s">
        <v>82</v>
      </c>
    </row>
    <row r="4" spans="1:46" s="1" customFormat="1" ht="25" customHeight="1" x14ac:dyDescent="0.2">
      <c r="B4" s="296"/>
      <c r="C4" s="297"/>
      <c r="D4" s="298" t="s">
        <v>108</v>
      </c>
      <c r="E4" s="297"/>
      <c r="F4" s="297"/>
      <c r="G4" s="297"/>
      <c r="H4" s="297"/>
      <c r="I4" s="297"/>
      <c r="J4" s="297"/>
      <c r="L4" s="21"/>
      <c r="M4" s="96" t="s">
        <v>11</v>
      </c>
      <c r="AT4" s="18" t="s">
        <v>4</v>
      </c>
    </row>
    <row r="5" spans="1:46" s="1" customFormat="1" ht="7" customHeight="1" x14ac:dyDescent="0.2">
      <c r="B5" s="296"/>
      <c r="C5" s="297"/>
      <c r="D5" s="297"/>
      <c r="E5" s="297"/>
      <c r="F5" s="297"/>
      <c r="G5" s="297"/>
      <c r="H5" s="297"/>
      <c r="I5" s="297"/>
      <c r="J5" s="297"/>
      <c r="L5" s="21"/>
    </row>
    <row r="6" spans="1:46" s="1" customFormat="1" ht="12" customHeight="1" x14ac:dyDescent="0.2">
      <c r="B6" s="296"/>
      <c r="C6" s="297"/>
      <c r="D6" s="299" t="s">
        <v>17</v>
      </c>
      <c r="E6" s="297"/>
      <c r="F6" s="297"/>
      <c r="G6" s="297"/>
      <c r="H6" s="297"/>
      <c r="I6" s="297"/>
      <c r="J6" s="297"/>
      <c r="L6" s="21"/>
    </row>
    <row r="7" spans="1:46" s="1" customFormat="1" ht="22.4" customHeight="1" x14ac:dyDescent="0.2">
      <c r="B7" s="296"/>
      <c r="C7" s="297"/>
      <c r="D7" s="297"/>
      <c r="E7" s="432" t="str">
        <f>'Rekapitulace stavby'!K6</f>
        <v>SPOJOVACÍ LOGISTICKÉ A PROVOZNÍ KORIDORY A ZMĚNA PŘIPOJENÍ ČEZ DISTRIBUCE a.s</v>
      </c>
      <c r="F7" s="433"/>
      <c r="G7" s="433"/>
      <c r="H7" s="433"/>
      <c r="I7" s="297"/>
      <c r="J7" s="297"/>
      <c r="L7" s="21"/>
    </row>
    <row r="8" spans="1:46" s="1" customFormat="1" ht="12" customHeight="1" x14ac:dyDescent="0.2">
      <c r="B8" s="296"/>
      <c r="C8" s="297"/>
      <c r="D8" s="299" t="s">
        <v>109</v>
      </c>
      <c r="E8" s="297"/>
      <c r="F8" s="297"/>
      <c r="G8" s="297"/>
      <c r="H8" s="297"/>
      <c r="I8" s="297"/>
      <c r="J8" s="297"/>
      <c r="L8" s="21"/>
    </row>
    <row r="9" spans="1:46" s="2" customFormat="1" ht="16.399999999999999" customHeight="1" x14ac:dyDescent="0.2">
      <c r="A9" s="33"/>
      <c r="B9" s="300"/>
      <c r="C9" s="301"/>
      <c r="D9" s="301"/>
      <c r="E9" s="432" t="s">
        <v>110</v>
      </c>
      <c r="F9" s="431"/>
      <c r="G9" s="431"/>
      <c r="H9" s="431"/>
      <c r="I9" s="301"/>
      <c r="J9" s="301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00"/>
      <c r="C10" s="301"/>
      <c r="D10" s="299" t="s">
        <v>111</v>
      </c>
      <c r="E10" s="301"/>
      <c r="F10" s="301"/>
      <c r="G10" s="301"/>
      <c r="H10" s="301"/>
      <c r="I10" s="301"/>
      <c r="J10" s="301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00"/>
      <c r="C11" s="301"/>
      <c r="D11" s="301"/>
      <c r="E11" s="430" t="s">
        <v>112</v>
      </c>
      <c r="F11" s="431"/>
      <c r="G11" s="431"/>
      <c r="H11" s="431"/>
      <c r="I11" s="301"/>
      <c r="J11" s="301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00"/>
      <c r="C12" s="301"/>
      <c r="D12" s="301"/>
      <c r="E12" s="301"/>
      <c r="F12" s="301"/>
      <c r="G12" s="301"/>
      <c r="H12" s="301"/>
      <c r="I12" s="301"/>
      <c r="J12" s="301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00"/>
      <c r="C13" s="301"/>
      <c r="D13" s="299" t="s">
        <v>19</v>
      </c>
      <c r="E13" s="301"/>
      <c r="F13" s="302" t="s">
        <v>3</v>
      </c>
      <c r="G13" s="301"/>
      <c r="H13" s="301"/>
      <c r="I13" s="299" t="s">
        <v>20</v>
      </c>
      <c r="J13" s="302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00"/>
      <c r="C14" s="301"/>
      <c r="D14" s="299" t="s">
        <v>21</v>
      </c>
      <c r="E14" s="301"/>
      <c r="F14" s="302" t="s">
        <v>22</v>
      </c>
      <c r="G14" s="301"/>
      <c r="H14" s="301"/>
      <c r="I14" s="299" t="s">
        <v>23</v>
      </c>
      <c r="J14" s="303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00"/>
      <c r="C15" s="301"/>
      <c r="D15" s="301"/>
      <c r="E15" s="301"/>
      <c r="F15" s="301"/>
      <c r="G15" s="301"/>
      <c r="H15" s="301"/>
      <c r="I15" s="301"/>
      <c r="J15" s="301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00"/>
      <c r="C16" s="301"/>
      <c r="D16" s="299" t="s">
        <v>24</v>
      </c>
      <c r="E16" s="301"/>
      <c r="F16" s="301"/>
      <c r="G16" s="301"/>
      <c r="H16" s="301"/>
      <c r="I16" s="299" t="s">
        <v>25</v>
      </c>
      <c r="J16" s="302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00"/>
      <c r="C17" s="301"/>
      <c r="D17" s="301"/>
      <c r="E17" s="302" t="s">
        <v>26</v>
      </c>
      <c r="F17" s="301"/>
      <c r="G17" s="301"/>
      <c r="H17" s="301"/>
      <c r="I17" s="299" t="s">
        <v>27</v>
      </c>
      <c r="J17" s="302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00"/>
      <c r="C18" s="301"/>
      <c r="D18" s="301"/>
      <c r="E18" s="301"/>
      <c r="F18" s="301"/>
      <c r="G18" s="301"/>
      <c r="H18" s="301"/>
      <c r="I18" s="301"/>
      <c r="J18" s="301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00"/>
      <c r="C19" s="301"/>
      <c r="D19" s="299" t="s">
        <v>28</v>
      </c>
      <c r="E19" s="301"/>
      <c r="F19" s="301"/>
      <c r="G19" s="301"/>
      <c r="H19" s="301"/>
      <c r="I19" s="299" t="s">
        <v>25</v>
      </c>
      <c r="J19" s="304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00"/>
      <c r="C20" s="301"/>
      <c r="D20" s="301"/>
      <c r="E20" s="434" t="str">
        <f>'Rekapitulace stavby'!E15</f>
        <v>Vyplň údaj</v>
      </c>
      <c r="F20" s="435"/>
      <c r="G20" s="435"/>
      <c r="H20" s="435"/>
      <c r="I20" s="299" t="s">
        <v>27</v>
      </c>
      <c r="J20" s="304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00"/>
      <c r="C21" s="301"/>
      <c r="D21" s="301"/>
      <c r="E21" s="301"/>
      <c r="F21" s="301"/>
      <c r="G21" s="301"/>
      <c r="H21" s="301"/>
      <c r="I21" s="301"/>
      <c r="J21" s="301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00"/>
      <c r="C22" s="301"/>
      <c r="D22" s="299" t="s">
        <v>30</v>
      </c>
      <c r="E22" s="301"/>
      <c r="F22" s="301"/>
      <c r="G22" s="301"/>
      <c r="H22" s="301"/>
      <c r="I22" s="299" t="s">
        <v>25</v>
      </c>
      <c r="J22" s="302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00"/>
      <c r="C23" s="301"/>
      <c r="D23" s="301"/>
      <c r="E23" s="302" t="s">
        <v>32</v>
      </c>
      <c r="F23" s="301"/>
      <c r="G23" s="301"/>
      <c r="H23" s="301"/>
      <c r="I23" s="299" t="s">
        <v>27</v>
      </c>
      <c r="J23" s="302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00"/>
      <c r="C24" s="301"/>
      <c r="D24" s="301"/>
      <c r="E24" s="301"/>
      <c r="F24" s="301"/>
      <c r="G24" s="301"/>
      <c r="H24" s="301"/>
      <c r="I24" s="301"/>
      <c r="J24" s="301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00"/>
      <c r="C25" s="301"/>
      <c r="D25" s="299" t="s">
        <v>34</v>
      </c>
      <c r="E25" s="301"/>
      <c r="F25" s="301"/>
      <c r="G25" s="301"/>
      <c r="H25" s="301"/>
      <c r="I25" s="299" t="s">
        <v>25</v>
      </c>
      <c r="J25" s="302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00"/>
      <c r="C26" s="301"/>
      <c r="D26" s="301"/>
      <c r="E26" s="302" t="s">
        <v>36</v>
      </c>
      <c r="F26" s="301"/>
      <c r="G26" s="301"/>
      <c r="H26" s="301"/>
      <c r="I26" s="299" t="s">
        <v>27</v>
      </c>
      <c r="J26" s="302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00"/>
      <c r="C27" s="301"/>
      <c r="D27" s="301"/>
      <c r="E27" s="301"/>
      <c r="F27" s="301"/>
      <c r="G27" s="301"/>
      <c r="H27" s="301"/>
      <c r="I27" s="301"/>
      <c r="J27" s="301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00"/>
      <c r="C28" s="301"/>
      <c r="D28" s="299" t="s">
        <v>37</v>
      </c>
      <c r="E28" s="301"/>
      <c r="F28" s="301"/>
      <c r="G28" s="301"/>
      <c r="H28" s="301"/>
      <c r="I28" s="301"/>
      <c r="J28" s="301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305"/>
      <c r="C29" s="306"/>
      <c r="D29" s="306"/>
      <c r="E29" s="436" t="s">
        <v>3</v>
      </c>
      <c r="F29" s="436"/>
      <c r="G29" s="436"/>
      <c r="H29" s="436"/>
      <c r="I29" s="306"/>
      <c r="J29" s="306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00"/>
      <c r="C30" s="301"/>
      <c r="D30" s="301"/>
      <c r="E30" s="301"/>
      <c r="F30" s="301"/>
      <c r="G30" s="301"/>
      <c r="H30" s="301"/>
      <c r="I30" s="301"/>
      <c r="J30" s="301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00"/>
      <c r="C31" s="301"/>
      <c r="D31" s="307"/>
      <c r="E31" s="307"/>
      <c r="F31" s="307"/>
      <c r="G31" s="307"/>
      <c r="H31" s="307"/>
      <c r="I31" s="307"/>
      <c r="J31" s="307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00"/>
      <c r="C32" s="301"/>
      <c r="D32" s="308" t="s">
        <v>39</v>
      </c>
      <c r="E32" s="301"/>
      <c r="F32" s="301"/>
      <c r="G32" s="301"/>
      <c r="H32" s="301"/>
      <c r="I32" s="301"/>
      <c r="J32" s="309">
        <f>ROUND(J90, 2)</f>
        <v>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00"/>
      <c r="C33" s="301"/>
      <c r="D33" s="307"/>
      <c r="E33" s="307"/>
      <c r="F33" s="307"/>
      <c r="G33" s="307"/>
      <c r="H33" s="307"/>
      <c r="I33" s="307"/>
      <c r="J33" s="307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00"/>
      <c r="C34" s="301"/>
      <c r="D34" s="301"/>
      <c r="E34" s="301"/>
      <c r="F34" s="310" t="s">
        <v>41</v>
      </c>
      <c r="G34" s="301"/>
      <c r="H34" s="301"/>
      <c r="I34" s="310" t="s">
        <v>40</v>
      </c>
      <c r="J34" s="310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00"/>
      <c r="C35" s="301"/>
      <c r="D35" s="311" t="s">
        <v>43</v>
      </c>
      <c r="E35" s="299" t="s">
        <v>44</v>
      </c>
      <c r="F35" s="312">
        <f>ROUND((SUM(BE90:BE101)),  2)</f>
        <v>0</v>
      </c>
      <c r="G35" s="301"/>
      <c r="H35" s="301"/>
      <c r="I35" s="313">
        <v>0.21</v>
      </c>
      <c r="J35" s="312">
        <f>ROUND(((SUM(BE90:BE101))*I35),  2)</f>
        <v>0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00"/>
      <c r="C36" s="301"/>
      <c r="D36" s="301"/>
      <c r="E36" s="299" t="s">
        <v>45</v>
      </c>
      <c r="F36" s="312">
        <f>ROUND((SUM(BF90:BF101)),  2)</f>
        <v>0</v>
      </c>
      <c r="G36" s="301"/>
      <c r="H36" s="301"/>
      <c r="I36" s="313">
        <v>0.15</v>
      </c>
      <c r="J36" s="312">
        <f>ROUND(((SUM(BF90:BF101))*I36),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00"/>
      <c r="C37" s="301"/>
      <c r="D37" s="301"/>
      <c r="E37" s="299" t="s">
        <v>46</v>
      </c>
      <c r="F37" s="312">
        <f>ROUND((SUM(BG90:BG101)),  2)</f>
        <v>0</v>
      </c>
      <c r="G37" s="301"/>
      <c r="H37" s="301"/>
      <c r="I37" s="313">
        <v>0.21</v>
      </c>
      <c r="J37" s="312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00"/>
      <c r="C38" s="301"/>
      <c r="D38" s="301"/>
      <c r="E38" s="299" t="s">
        <v>47</v>
      </c>
      <c r="F38" s="312">
        <f>ROUND((SUM(BH90:BH101)),  2)</f>
        <v>0</v>
      </c>
      <c r="G38" s="301"/>
      <c r="H38" s="301"/>
      <c r="I38" s="313">
        <v>0.15</v>
      </c>
      <c r="J38" s="312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00"/>
      <c r="C39" s="301"/>
      <c r="D39" s="301"/>
      <c r="E39" s="299" t="s">
        <v>48</v>
      </c>
      <c r="F39" s="312">
        <f>ROUND((SUM(BI90:BI101)),  2)</f>
        <v>0</v>
      </c>
      <c r="G39" s="301"/>
      <c r="H39" s="301"/>
      <c r="I39" s="313">
        <v>0</v>
      </c>
      <c r="J39" s="312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00"/>
      <c r="C40" s="301"/>
      <c r="D40" s="301"/>
      <c r="E40" s="301"/>
      <c r="F40" s="301"/>
      <c r="G40" s="301"/>
      <c r="H40" s="301"/>
      <c r="I40" s="301"/>
      <c r="J40" s="301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00"/>
      <c r="C41" s="314"/>
      <c r="D41" s="315" t="s">
        <v>49</v>
      </c>
      <c r="E41" s="316"/>
      <c r="F41" s="316"/>
      <c r="G41" s="317" t="s">
        <v>50</v>
      </c>
      <c r="H41" s="318" t="s">
        <v>51</v>
      </c>
      <c r="I41" s="316"/>
      <c r="J41" s="319">
        <f>SUM(J32:J39)</f>
        <v>0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320"/>
      <c r="C42" s="321"/>
      <c r="D42" s="321"/>
      <c r="E42" s="321"/>
      <c r="F42" s="321"/>
      <c r="G42" s="321"/>
      <c r="H42" s="321"/>
      <c r="I42" s="321"/>
      <c r="J42" s="321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x14ac:dyDescent="0.2">
      <c r="B43" s="297"/>
      <c r="C43" s="297"/>
      <c r="D43" s="297"/>
      <c r="E43" s="297"/>
      <c r="F43" s="297"/>
      <c r="G43" s="297"/>
      <c r="H43" s="297"/>
      <c r="I43" s="297"/>
      <c r="J43" s="297"/>
    </row>
    <row r="44" spans="1:31" x14ac:dyDescent="0.2">
      <c r="B44" s="297"/>
      <c r="C44" s="297"/>
      <c r="D44" s="297"/>
      <c r="E44" s="297"/>
      <c r="F44" s="297"/>
      <c r="G44" s="297"/>
      <c r="H44" s="297"/>
      <c r="I44" s="297"/>
      <c r="J44" s="297"/>
    </row>
    <row r="45" spans="1:31" x14ac:dyDescent="0.2">
      <c r="B45" s="297"/>
      <c r="C45" s="297"/>
      <c r="D45" s="297"/>
      <c r="E45" s="297"/>
      <c r="F45" s="297"/>
      <c r="G45" s="297"/>
      <c r="H45" s="297"/>
      <c r="I45" s="297"/>
      <c r="J45" s="297"/>
    </row>
    <row r="46" spans="1:31" s="2" customFormat="1" ht="7" customHeight="1" x14ac:dyDescent="0.2">
      <c r="A46" s="33"/>
      <c r="B46" s="322"/>
      <c r="C46" s="323"/>
      <c r="D46" s="323"/>
      <c r="E46" s="323"/>
      <c r="F46" s="323"/>
      <c r="G46" s="323"/>
      <c r="H46" s="323"/>
      <c r="I46" s="323"/>
      <c r="J46" s="323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00"/>
      <c r="C47" s="298" t="s">
        <v>113</v>
      </c>
      <c r="D47" s="301"/>
      <c r="E47" s="301"/>
      <c r="F47" s="301"/>
      <c r="G47" s="301"/>
      <c r="H47" s="301"/>
      <c r="I47" s="301"/>
      <c r="J47" s="301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00"/>
      <c r="C48" s="301"/>
      <c r="D48" s="301"/>
      <c r="E48" s="301"/>
      <c r="F48" s="301"/>
      <c r="G48" s="301"/>
      <c r="H48" s="301"/>
      <c r="I48" s="301"/>
      <c r="J48" s="301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00"/>
      <c r="C49" s="299" t="s">
        <v>17</v>
      </c>
      <c r="D49" s="301"/>
      <c r="E49" s="301"/>
      <c r="F49" s="301"/>
      <c r="G49" s="301"/>
      <c r="H49" s="301"/>
      <c r="I49" s="301"/>
      <c r="J49" s="301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00"/>
      <c r="C50" s="301"/>
      <c r="D50" s="301"/>
      <c r="E50" s="432" t="str">
        <f>E7</f>
        <v>SPOJOVACÍ LOGISTICKÉ A PROVOZNÍ KORIDORY A ZMĚNA PŘIPOJENÍ ČEZ DISTRIBUCE a.s</v>
      </c>
      <c r="F50" s="433"/>
      <c r="G50" s="433"/>
      <c r="H50" s="433"/>
      <c r="I50" s="301"/>
      <c r="J50" s="301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96"/>
      <c r="C51" s="299" t="s">
        <v>109</v>
      </c>
      <c r="D51" s="297"/>
      <c r="E51" s="297"/>
      <c r="F51" s="297"/>
      <c r="G51" s="297"/>
      <c r="H51" s="297"/>
      <c r="I51" s="297"/>
      <c r="J51" s="297"/>
      <c r="L51" s="21"/>
    </row>
    <row r="52" spans="1:47" s="2" customFormat="1" ht="16.399999999999999" customHeight="1" x14ac:dyDescent="0.2">
      <c r="A52" s="33"/>
      <c r="B52" s="300"/>
      <c r="C52" s="301"/>
      <c r="D52" s="301"/>
      <c r="E52" s="432" t="s">
        <v>110</v>
      </c>
      <c r="F52" s="431"/>
      <c r="G52" s="431"/>
      <c r="H52" s="431"/>
      <c r="I52" s="301"/>
      <c r="J52" s="301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00"/>
      <c r="C53" s="299" t="s">
        <v>111</v>
      </c>
      <c r="D53" s="301"/>
      <c r="E53" s="301"/>
      <c r="F53" s="301"/>
      <c r="G53" s="301"/>
      <c r="H53" s="301"/>
      <c r="I53" s="301"/>
      <c r="J53" s="301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00"/>
      <c r="C54" s="301"/>
      <c r="D54" s="301"/>
      <c r="E54" s="430" t="str">
        <f>E11</f>
        <v>SO 026.00 - Vedlejší a ostatní náklady</v>
      </c>
      <c r="F54" s="431"/>
      <c r="G54" s="431"/>
      <c r="H54" s="431"/>
      <c r="I54" s="301"/>
      <c r="J54" s="301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00"/>
      <c r="C55" s="301"/>
      <c r="D55" s="301"/>
      <c r="E55" s="301"/>
      <c r="F55" s="301"/>
      <c r="G55" s="301"/>
      <c r="H55" s="301"/>
      <c r="I55" s="301"/>
      <c r="J55" s="301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00"/>
      <c r="C56" s="299" t="s">
        <v>21</v>
      </c>
      <c r="D56" s="301"/>
      <c r="E56" s="301"/>
      <c r="F56" s="302" t="str">
        <f>F14</f>
        <v>Oblastní nemocnice Náchod</v>
      </c>
      <c r="G56" s="301"/>
      <c r="H56" s="301"/>
      <c r="I56" s="299" t="s">
        <v>23</v>
      </c>
      <c r="J56" s="303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00"/>
      <c r="C57" s="301"/>
      <c r="D57" s="301"/>
      <c r="E57" s="301"/>
      <c r="F57" s="301"/>
      <c r="G57" s="301"/>
      <c r="H57" s="301"/>
      <c r="I57" s="301"/>
      <c r="J57" s="301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00"/>
      <c r="C58" s="299" t="s">
        <v>24</v>
      </c>
      <c r="D58" s="301"/>
      <c r="E58" s="301"/>
      <c r="F58" s="302" t="str">
        <f>E17</f>
        <v>Královéhradecký kraj</v>
      </c>
      <c r="G58" s="301"/>
      <c r="H58" s="301"/>
      <c r="I58" s="299" t="s">
        <v>30</v>
      </c>
      <c r="J58" s="324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00"/>
      <c r="C59" s="299" t="s">
        <v>28</v>
      </c>
      <c r="D59" s="301"/>
      <c r="E59" s="301"/>
      <c r="F59" s="302" t="str">
        <f>IF(E20="","",E20)</f>
        <v>Vyplň údaj</v>
      </c>
      <c r="G59" s="301"/>
      <c r="H59" s="301"/>
      <c r="I59" s="299" t="s">
        <v>34</v>
      </c>
      <c r="J59" s="324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00"/>
      <c r="C60" s="301"/>
      <c r="D60" s="301"/>
      <c r="E60" s="301"/>
      <c r="F60" s="301"/>
      <c r="G60" s="301"/>
      <c r="H60" s="301"/>
      <c r="I60" s="301"/>
      <c r="J60" s="301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00"/>
      <c r="C61" s="325" t="s">
        <v>114</v>
      </c>
      <c r="D61" s="314"/>
      <c r="E61" s="314"/>
      <c r="F61" s="314"/>
      <c r="G61" s="314"/>
      <c r="H61" s="314"/>
      <c r="I61" s="314"/>
      <c r="J61" s="326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00"/>
      <c r="C62" s="301"/>
      <c r="D62" s="301"/>
      <c r="E62" s="301"/>
      <c r="F62" s="301"/>
      <c r="G62" s="301"/>
      <c r="H62" s="301"/>
      <c r="I62" s="301"/>
      <c r="J62" s="301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00"/>
      <c r="C63" s="327" t="s">
        <v>71</v>
      </c>
      <c r="D63" s="301"/>
      <c r="E63" s="301"/>
      <c r="F63" s="301"/>
      <c r="G63" s="301"/>
      <c r="H63" s="301"/>
      <c r="I63" s="301"/>
      <c r="J63" s="309">
        <f>J90</f>
        <v>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328"/>
      <c r="C64" s="329"/>
      <c r="D64" s="330" t="s">
        <v>117</v>
      </c>
      <c r="E64" s="331"/>
      <c r="F64" s="331"/>
      <c r="G64" s="331"/>
      <c r="H64" s="331"/>
      <c r="I64" s="331"/>
      <c r="J64" s="332">
        <f>J91</f>
        <v>0</v>
      </c>
      <c r="L64" s="123"/>
    </row>
    <row r="65" spans="1:31" s="9" customFormat="1" ht="25" customHeight="1" x14ac:dyDescent="0.2">
      <c r="B65" s="328"/>
      <c r="C65" s="329"/>
      <c r="D65" s="330" t="s">
        <v>118</v>
      </c>
      <c r="E65" s="331"/>
      <c r="F65" s="331"/>
      <c r="G65" s="331"/>
      <c r="H65" s="331"/>
      <c r="I65" s="331"/>
      <c r="J65" s="332">
        <f>J95</f>
        <v>0</v>
      </c>
      <c r="L65" s="123"/>
    </row>
    <row r="66" spans="1:31" s="10" customFormat="1" ht="19.899999999999999" customHeight="1" x14ac:dyDescent="0.2">
      <c r="B66" s="333"/>
      <c r="C66" s="334"/>
      <c r="D66" s="335" t="s">
        <v>119</v>
      </c>
      <c r="E66" s="336"/>
      <c r="F66" s="336"/>
      <c r="G66" s="336"/>
      <c r="H66" s="336"/>
      <c r="I66" s="336"/>
      <c r="J66" s="337">
        <f>J96</f>
        <v>0</v>
      </c>
      <c r="L66" s="128"/>
    </row>
    <row r="67" spans="1:31" s="10" customFormat="1" ht="19.899999999999999" customHeight="1" x14ac:dyDescent="0.2">
      <c r="B67" s="333"/>
      <c r="C67" s="334"/>
      <c r="D67" s="335" t="s">
        <v>120</v>
      </c>
      <c r="E67" s="336"/>
      <c r="F67" s="336"/>
      <c r="G67" s="336"/>
      <c r="H67" s="336"/>
      <c r="I67" s="336"/>
      <c r="J67" s="337">
        <f>J98</f>
        <v>0</v>
      </c>
      <c r="L67" s="128"/>
    </row>
    <row r="68" spans="1:31" s="10" customFormat="1" ht="19.899999999999999" customHeight="1" x14ac:dyDescent="0.2">
      <c r="B68" s="333"/>
      <c r="C68" s="334"/>
      <c r="D68" s="335" t="s">
        <v>121</v>
      </c>
      <c r="E68" s="336"/>
      <c r="F68" s="336"/>
      <c r="G68" s="336"/>
      <c r="H68" s="336"/>
      <c r="I68" s="336"/>
      <c r="J68" s="337">
        <f>J100</f>
        <v>0</v>
      </c>
      <c r="L68" s="128"/>
    </row>
    <row r="69" spans="1:31" s="2" customFormat="1" ht="21.75" customHeight="1" x14ac:dyDescent="0.2">
      <c r="A69" s="33"/>
      <c r="B69" s="300"/>
      <c r="C69" s="301"/>
      <c r="D69" s="301"/>
      <c r="E69" s="301"/>
      <c r="F69" s="301"/>
      <c r="G69" s="301"/>
      <c r="H69" s="301"/>
      <c r="I69" s="301"/>
      <c r="J69" s="301"/>
      <c r="K69" s="33"/>
      <c r="L69" s="9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7" customHeight="1" x14ac:dyDescent="0.2">
      <c r="A70" s="33"/>
      <c r="B70" s="320"/>
      <c r="C70" s="321"/>
      <c r="D70" s="321"/>
      <c r="E70" s="321"/>
      <c r="F70" s="321"/>
      <c r="G70" s="321"/>
      <c r="H70" s="321"/>
      <c r="I70" s="321"/>
      <c r="J70" s="321"/>
      <c r="K70" s="44"/>
      <c r="L70" s="9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x14ac:dyDescent="0.2"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31" x14ac:dyDescent="0.2"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31" x14ac:dyDescent="0.2"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31" s="2" customFormat="1" ht="7" customHeight="1" x14ac:dyDescent="0.2">
      <c r="A74" s="33"/>
      <c r="B74" s="322"/>
      <c r="C74" s="323"/>
      <c r="D74" s="323"/>
      <c r="E74" s="323"/>
      <c r="F74" s="323"/>
      <c r="G74" s="323"/>
      <c r="H74" s="323"/>
      <c r="I74" s="323"/>
      <c r="J74" s="323"/>
      <c r="K74" s="46"/>
      <c r="L74" s="9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5" customHeight="1" x14ac:dyDescent="0.2">
      <c r="A75" s="33"/>
      <c r="B75" s="300"/>
      <c r="C75" s="298" t="s">
        <v>122</v>
      </c>
      <c r="D75" s="301"/>
      <c r="E75" s="301"/>
      <c r="F75" s="301"/>
      <c r="G75" s="301"/>
      <c r="H75" s="301"/>
      <c r="I75" s="301"/>
      <c r="J75" s="301"/>
      <c r="K75" s="33"/>
      <c r="L75" s="9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7" customHeight="1" x14ac:dyDescent="0.2">
      <c r="A76" s="33"/>
      <c r="B76" s="300"/>
      <c r="C76" s="301"/>
      <c r="D76" s="301"/>
      <c r="E76" s="301"/>
      <c r="F76" s="301"/>
      <c r="G76" s="301"/>
      <c r="H76" s="301"/>
      <c r="I76" s="301"/>
      <c r="J76" s="301"/>
      <c r="K76" s="33"/>
      <c r="L76" s="9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 x14ac:dyDescent="0.2">
      <c r="A77" s="33"/>
      <c r="B77" s="300"/>
      <c r="C77" s="299" t="s">
        <v>17</v>
      </c>
      <c r="D77" s="301"/>
      <c r="E77" s="301"/>
      <c r="F77" s="301"/>
      <c r="G77" s="301"/>
      <c r="H77" s="301"/>
      <c r="I77" s="301"/>
      <c r="J77" s="301"/>
      <c r="K77" s="33"/>
      <c r="L77" s="9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2.4" customHeight="1" x14ac:dyDescent="0.2">
      <c r="A78" s="33"/>
      <c r="B78" s="300"/>
      <c r="C78" s="301"/>
      <c r="D78" s="301"/>
      <c r="E78" s="432" t="str">
        <f>E7</f>
        <v>SPOJOVACÍ LOGISTICKÉ A PROVOZNÍ KORIDORY A ZMĚNA PŘIPOJENÍ ČEZ DISTRIBUCE a.s</v>
      </c>
      <c r="F78" s="433"/>
      <c r="G78" s="433"/>
      <c r="H78" s="433"/>
      <c r="I78" s="301"/>
      <c r="J78" s="301"/>
      <c r="K78" s="33"/>
      <c r="L78" s="9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1" customFormat="1" ht="12" customHeight="1" x14ac:dyDescent="0.2">
      <c r="B79" s="296"/>
      <c r="C79" s="299" t="s">
        <v>109</v>
      </c>
      <c r="D79" s="297"/>
      <c r="E79" s="297"/>
      <c r="F79" s="297"/>
      <c r="G79" s="297"/>
      <c r="H79" s="297"/>
      <c r="I79" s="297"/>
      <c r="J79" s="297"/>
      <c r="L79" s="21"/>
    </row>
    <row r="80" spans="1:31" s="2" customFormat="1" ht="16.399999999999999" customHeight="1" x14ac:dyDescent="0.2">
      <c r="A80" s="33"/>
      <c r="B80" s="300"/>
      <c r="C80" s="301"/>
      <c r="D80" s="301"/>
      <c r="E80" s="432" t="s">
        <v>110</v>
      </c>
      <c r="F80" s="431"/>
      <c r="G80" s="431"/>
      <c r="H80" s="431"/>
      <c r="I80" s="301"/>
      <c r="J80" s="301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00"/>
      <c r="C81" s="299" t="s">
        <v>111</v>
      </c>
      <c r="D81" s="301"/>
      <c r="E81" s="301"/>
      <c r="F81" s="301"/>
      <c r="G81" s="301"/>
      <c r="H81" s="301"/>
      <c r="I81" s="301"/>
      <c r="J81" s="301"/>
      <c r="K81" s="33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399999999999999" customHeight="1" x14ac:dyDescent="0.2">
      <c r="A82" s="33"/>
      <c r="B82" s="300"/>
      <c r="C82" s="301"/>
      <c r="D82" s="301"/>
      <c r="E82" s="430" t="str">
        <f>E11</f>
        <v>SO 026.00 - Vedlejší a ostatní náklady</v>
      </c>
      <c r="F82" s="431"/>
      <c r="G82" s="431"/>
      <c r="H82" s="431"/>
      <c r="I82" s="301"/>
      <c r="J82" s="301"/>
      <c r="K82" s="33"/>
      <c r="L82" s="9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7" customHeight="1" x14ac:dyDescent="0.2">
      <c r="A83" s="33"/>
      <c r="B83" s="300"/>
      <c r="C83" s="301"/>
      <c r="D83" s="301"/>
      <c r="E83" s="301"/>
      <c r="F83" s="301"/>
      <c r="G83" s="301"/>
      <c r="H83" s="301"/>
      <c r="I83" s="301"/>
      <c r="J83" s="301"/>
      <c r="K83" s="33"/>
      <c r="L83" s="9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 x14ac:dyDescent="0.2">
      <c r="A84" s="33"/>
      <c r="B84" s="300"/>
      <c r="C84" s="299" t="s">
        <v>21</v>
      </c>
      <c r="D84" s="301"/>
      <c r="E84" s="301"/>
      <c r="F84" s="302" t="str">
        <f>F14</f>
        <v>Oblastní nemocnice Náchod</v>
      </c>
      <c r="G84" s="301"/>
      <c r="H84" s="301"/>
      <c r="I84" s="299" t="s">
        <v>23</v>
      </c>
      <c r="J84" s="303" t="str">
        <f>IF(J14="","",J14)</f>
        <v>Vyplň údaj</v>
      </c>
      <c r="K84" s="33"/>
      <c r="L84" s="9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7" customHeight="1" x14ac:dyDescent="0.2">
      <c r="A85" s="33"/>
      <c r="B85" s="300"/>
      <c r="C85" s="301"/>
      <c r="D85" s="301"/>
      <c r="E85" s="301"/>
      <c r="F85" s="301"/>
      <c r="G85" s="301"/>
      <c r="H85" s="301"/>
      <c r="I85" s="301"/>
      <c r="J85" s="301"/>
      <c r="K85" s="33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4" customHeight="1" x14ac:dyDescent="0.2">
      <c r="A86" s="33"/>
      <c r="B86" s="300"/>
      <c r="C86" s="299" t="s">
        <v>24</v>
      </c>
      <c r="D86" s="301"/>
      <c r="E86" s="301"/>
      <c r="F86" s="302" t="str">
        <f>E17</f>
        <v>Královéhradecký kraj</v>
      </c>
      <c r="G86" s="301"/>
      <c r="H86" s="301"/>
      <c r="I86" s="299" t="s">
        <v>30</v>
      </c>
      <c r="J86" s="324" t="str">
        <f>E23</f>
        <v>Proxion s.r.o.</v>
      </c>
      <c r="K86" s="33"/>
      <c r="L86" s="9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4" customHeight="1" x14ac:dyDescent="0.2">
      <c r="A87" s="33"/>
      <c r="B87" s="300"/>
      <c r="C87" s="299" t="s">
        <v>28</v>
      </c>
      <c r="D87" s="301"/>
      <c r="E87" s="301"/>
      <c r="F87" s="302" t="str">
        <f>IF(E20="","",E20)</f>
        <v>Vyplň údaj</v>
      </c>
      <c r="G87" s="301"/>
      <c r="H87" s="301"/>
      <c r="I87" s="299" t="s">
        <v>34</v>
      </c>
      <c r="J87" s="324" t="str">
        <f>E26</f>
        <v>Ivan Mezera</v>
      </c>
      <c r="K87" s="33"/>
      <c r="L87" s="9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4" customHeight="1" x14ac:dyDescent="0.2">
      <c r="A88" s="33"/>
      <c r="B88" s="300"/>
      <c r="C88" s="301"/>
      <c r="D88" s="301"/>
      <c r="E88" s="301"/>
      <c r="F88" s="301"/>
      <c r="G88" s="301"/>
      <c r="H88" s="301"/>
      <c r="I88" s="301"/>
      <c r="J88" s="301"/>
      <c r="K88" s="33"/>
      <c r="L88" s="9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 x14ac:dyDescent="0.2">
      <c r="A89" s="133"/>
      <c r="B89" s="338"/>
      <c r="C89" s="339" t="s">
        <v>123</v>
      </c>
      <c r="D89" s="340" t="s">
        <v>58</v>
      </c>
      <c r="E89" s="340" t="s">
        <v>54</v>
      </c>
      <c r="F89" s="340" t="s">
        <v>55</v>
      </c>
      <c r="G89" s="340" t="s">
        <v>124</v>
      </c>
      <c r="H89" s="340" t="s">
        <v>125</v>
      </c>
      <c r="I89" s="340" t="s">
        <v>126</v>
      </c>
      <c r="J89" s="341" t="s">
        <v>115</v>
      </c>
      <c r="K89" s="139" t="s">
        <v>127</v>
      </c>
      <c r="L89" s="140"/>
      <c r="M89" s="58" t="s">
        <v>3</v>
      </c>
      <c r="N89" s="59" t="s">
        <v>43</v>
      </c>
      <c r="O89" s="59" t="s">
        <v>128</v>
      </c>
      <c r="P89" s="59" t="s">
        <v>129</v>
      </c>
      <c r="Q89" s="59" t="s">
        <v>130</v>
      </c>
      <c r="R89" s="59" t="s">
        <v>131</v>
      </c>
      <c r="S89" s="59" t="s">
        <v>132</v>
      </c>
      <c r="T89" s="60" t="s">
        <v>133</v>
      </c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3"/>
    </row>
    <row r="90" spans="1:65" s="2" customFormat="1" ht="22.9" customHeight="1" x14ac:dyDescent="0.35">
      <c r="A90" s="33"/>
      <c r="B90" s="300"/>
      <c r="C90" s="342" t="s">
        <v>134</v>
      </c>
      <c r="D90" s="301"/>
      <c r="E90" s="301"/>
      <c r="F90" s="301"/>
      <c r="G90" s="301"/>
      <c r="H90" s="301"/>
      <c r="I90" s="301"/>
      <c r="J90" s="343">
        <f>BK90</f>
        <v>0</v>
      </c>
      <c r="K90" s="33"/>
      <c r="L90" s="34"/>
      <c r="M90" s="61"/>
      <c r="N90" s="52"/>
      <c r="O90" s="62"/>
      <c r="P90" s="142">
        <f>P91+P95</f>
        <v>0</v>
      </c>
      <c r="Q90" s="62"/>
      <c r="R90" s="142">
        <f>R91+R95</f>
        <v>0</v>
      </c>
      <c r="S90" s="62"/>
      <c r="T90" s="143">
        <f>T91+T95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72</v>
      </c>
      <c r="AU90" s="18" t="s">
        <v>116</v>
      </c>
      <c r="BK90" s="144">
        <f>BK91+BK95</f>
        <v>0</v>
      </c>
    </row>
    <row r="91" spans="1:65" s="12" customFormat="1" ht="25.9" customHeight="1" x14ac:dyDescent="0.35">
      <c r="B91" s="344"/>
      <c r="C91" s="345"/>
      <c r="D91" s="346" t="s">
        <v>72</v>
      </c>
      <c r="E91" s="347" t="s">
        <v>135</v>
      </c>
      <c r="F91" s="347" t="s">
        <v>136</v>
      </c>
      <c r="G91" s="345"/>
      <c r="H91" s="345"/>
      <c r="I91" s="345"/>
      <c r="J91" s="348">
        <f>BK91</f>
        <v>0</v>
      </c>
      <c r="L91" s="145"/>
      <c r="M91" s="150"/>
      <c r="N91" s="151"/>
      <c r="O91" s="151"/>
      <c r="P91" s="152">
        <f>SUM(P92:P94)</f>
        <v>0</v>
      </c>
      <c r="Q91" s="151"/>
      <c r="R91" s="152">
        <f>SUM(R92:R94)</f>
        <v>0</v>
      </c>
      <c r="S91" s="151"/>
      <c r="T91" s="153">
        <f>SUM(T92:T94)</f>
        <v>0</v>
      </c>
      <c r="AR91" s="146" t="s">
        <v>137</v>
      </c>
      <c r="AT91" s="154" t="s">
        <v>72</v>
      </c>
      <c r="AU91" s="154" t="s">
        <v>73</v>
      </c>
      <c r="AY91" s="146" t="s">
        <v>138</v>
      </c>
      <c r="BK91" s="155">
        <f>SUM(BK92:BK94)</f>
        <v>0</v>
      </c>
    </row>
    <row r="92" spans="1:65" s="2" customFormat="1" ht="16.399999999999999" customHeight="1" x14ac:dyDescent="0.2">
      <c r="A92" s="33"/>
      <c r="B92" s="300"/>
      <c r="C92" s="351" t="s">
        <v>80</v>
      </c>
      <c r="D92" s="351" t="s">
        <v>139</v>
      </c>
      <c r="E92" s="352" t="s">
        <v>140</v>
      </c>
      <c r="F92" s="353" t="s">
        <v>141</v>
      </c>
      <c r="G92" s="354" t="s">
        <v>142</v>
      </c>
      <c r="H92" s="355">
        <v>1</v>
      </c>
      <c r="I92" s="162"/>
      <c r="J92" s="356">
        <f>ROUND(I92*H92,2)</f>
        <v>0</v>
      </c>
      <c r="K92" s="164"/>
      <c r="L92" s="34"/>
      <c r="M92" s="165" t="s">
        <v>3</v>
      </c>
      <c r="N92" s="166" t="s">
        <v>44</v>
      </c>
      <c r="O92" s="54"/>
      <c r="P92" s="167">
        <f>O92*H92</f>
        <v>0</v>
      </c>
      <c r="Q92" s="167">
        <v>0</v>
      </c>
      <c r="R92" s="167">
        <f>Q92*H92</f>
        <v>0</v>
      </c>
      <c r="S92" s="167">
        <v>0</v>
      </c>
      <c r="T92" s="168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69" t="s">
        <v>143</v>
      </c>
      <c r="AT92" s="169" t="s">
        <v>139</v>
      </c>
      <c r="AU92" s="169" t="s">
        <v>80</v>
      </c>
      <c r="AY92" s="18" t="s">
        <v>138</v>
      </c>
      <c r="BE92" s="170">
        <f>IF(N92="základní",J92,0)</f>
        <v>0</v>
      </c>
      <c r="BF92" s="170">
        <f>IF(N92="snížená",J92,0)</f>
        <v>0</v>
      </c>
      <c r="BG92" s="170">
        <f>IF(N92="zákl. přenesená",J92,0)</f>
        <v>0</v>
      </c>
      <c r="BH92" s="170">
        <f>IF(N92="sníž. přenesená",J92,0)</f>
        <v>0</v>
      </c>
      <c r="BI92" s="170">
        <f>IF(N92="nulová",J92,0)</f>
        <v>0</v>
      </c>
      <c r="BJ92" s="18" t="s">
        <v>80</v>
      </c>
      <c r="BK92" s="170">
        <f>ROUND(I92*H92,2)</f>
        <v>0</v>
      </c>
      <c r="BL92" s="18" t="s">
        <v>143</v>
      </c>
      <c r="BM92" s="169" t="s">
        <v>144</v>
      </c>
    </row>
    <row r="93" spans="1:65" s="2" customFormat="1" ht="16.399999999999999" customHeight="1" x14ac:dyDescent="0.2">
      <c r="A93" s="33"/>
      <c r="B93" s="300"/>
      <c r="C93" s="351" t="s">
        <v>82</v>
      </c>
      <c r="D93" s="351" t="s">
        <v>139</v>
      </c>
      <c r="E93" s="352" t="s">
        <v>145</v>
      </c>
      <c r="F93" s="353" t="s">
        <v>146</v>
      </c>
      <c r="G93" s="354" t="s">
        <v>142</v>
      </c>
      <c r="H93" s="355">
        <v>1</v>
      </c>
      <c r="I93" s="162"/>
      <c r="J93" s="356">
        <f>ROUND(I93*H93,2)</f>
        <v>0</v>
      </c>
      <c r="K93" s="164"/>
      <c r="L93" s="34"/>
      <c r="M93" s="165" t="s">
        <v>3</v>
      </c>
      <c r="N93" s="166" t="s">
        <v>44</v>
      </c>
      <c r="O93" s="54"/>
      <c r="P93" s="167">
        <f>O93*H93</f>
        <v>0</v>
      </c>
      <c r="Q93" s="167">
        <v>0</v>
      </c>
      <c r="R93" s="167">
        <f>Q93*H93</f>
        <v>0</v>
      </c>
      <c r="S93" s="167">
        <v>0</v>
      </c>
      <c r="T93" s="168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69" t="s">
        <v>143</v>
      </c>
      <c r="AT93" s="169" t="s">
        <v>139</v>
      </c>
      <c r="AU93" s="169" t="s">
        <v>80</v>
      </c>
      <c r="AY93" s="18" t="s">
        <v>138</v>
      </c>
      <c r="BE93" s="170">
        <f>IF(N93="základní",J93,0)</f>
        <v>0</v>
      </c>
      <c r="BF93" s="170">
        <f>IF(N93="snížená",J93,0)</f>
        <v>0</v>
      </c>
      <c r="BG93" s="170">
        <f>IF(N93="zákl. přenesená",J93,0)</f>
        <v>0</v>
      </c>
      <c r="BH93" s="170">
        <f>IF(N93="sníž. přenesená",J93,0)</f>
        <v>0</v>
      </c>
      <c r="BI93" s="170">
        <f>IF(N93="nulová",J93,0)</f>
        <v>0</v>
      </c>
      <c r="BJ93" s="18" t="s">
        <v>80</v>
      </c>
      <c r="BK93" s="170">
        <f>ROUND(I93*H93,2)</f>
        <v>0</v>
      </c>
      <c r="BL93" s="18" t="s">
        <v>143</v>
      </c>
      <c r="BM93" s="169" t="s">
        <v>147</v>
      </c>
    </row>
    <row r="94" spans="1:65" s="2" customFormat="1" ht="16.399999999999999" customHeight="1" x14ac:dyDescent="0.2">
      <c r="A94" s="33"/>
      <c r="B94" s="300"/>
      <c r="C94" s="351" t="s">
        <v>148</v>
      </c>
      <c r="D94" s="351" t="s">
        <v>139</v>
      </c>
      <c r="E94" s="352" t="s">
        <v>889</v>
      </c>
      <c r="F94" s="353" t="s">
        <v>149</v>
      </c>
      <c r="G94" s="354" t="s">
        <v>142</v>
      </c>
      <c r="H94" s="355">
        <v>1</v>
      </c>
      <c r="I94" s="162"/>
      <c r="J94" s="356">
        <f>ROUND(I94*H94,2)</f>
        <v>0</v>
      </c>
      <c r="K94" s="164"/>
      <c r="L94" s="34"/>
      <c r="M94" s="165" t="s">
        <v>3</v>
      </c>
      <c r="N94" s="166" t="s">
        <v>44</v>
      </c>
      <c r="O94" s="54"/>
      <c r="P94" s="167">
        <f>O94*H94</f>
        <v>0</v>
      </c>
      <c r="Q94" s="167">
        <v>0</v>
      </c>
      <c r="R94" s="167">
        <f>Q94*H94</f>
        <v>0</v>
      </c>
      <c r="S94" s="167">
        <v>0</v>
      </c>
      <c r="T94" s="168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69" t="s">
        <v>143</v>
      </c>
      <c r="AT94" s="169" t="s">
        <v>139</v>
      </c>
      <c r="AU94" s="169" t="s">
        <v>80</v>
      </c>
      <c r="AY94" s="18" t="s">
        <v>138</v>
      </c>
      <c r="BE94" s="170">
        <f>IF(N94="základní",J94,0)</f>
        <v>0</v>
      </c>
      <c r="BF94" s="170">
        <f>IF(N94="snížená",J94,0)</f>
        <v>0</v>
      </c>
      <c r="BG94" s="170">
        <f>IF(N94="zákl. přenesená",J94,0)</f>
        <v>0</v>
      </c>
      <c r="BH94" s="170">
        <f>IF(N94="sníž. přenesená",J94,0)</f>
        <v>0</v>
      </c>
      <c r="BI94" s="170">
        <f>IF(N94="nulová",J94,0)</f>
        <v>0</v>
      </c>
      <c r="BJ94" s="18" t="s">
        <v>80</v>
      </c>
      <c r="BK94" s="170">
        <f>ROUND(I94*H94,2)</f>
        <v>0</v>
      </c>
      <c r="BL94" s="18" t="s">
        <v>143</v>
      </c>
      <c r="BM94" s="169" t="s">
        <v>150</v>
      </c>
    </row>
    <row r="95" spans="1:65" s="12" customFormat="1" ht="25.9" customHeight="1" x14ac:dyDescent="0.35">
      <c r="B95" s="344"/>
      <c r="C95" s="345"/>
      <c r="D95" s="346" t="s">
        <v>72</v>
      </c>
      <c r="E95" s="347" t="s">
        <v>151</v>
      </c>
      <c r="F95" s="347" t="s">
        <v>152</v>
      </c>
      <c r="G95" s="345"/>
      <c r="H95" s="345"/>
      <c r="I95" s="345"/>
      <c r="J95" s="348">
        <f>BK95</f>
        <v>0</v>
      </c>
      <c r="L95" s="145"/>
      <c r="M95" s="150"/>
      <c r="N95" s="151"/>
      <c r="O95" s="151"/>
      <c r="P95" s="152">
        <f>P96+P98+P100</f>
        <v>0</v>
      </c>
      <c r="Q95" s="151"/>
      <c r="R95" s="152">
        <f>R96+R98+R100</f>
        <v>0</v>
      </c>
      <c r="S95" s="151"/>
      <c r="T95" s="153">
        <f>T96+T98+T100</f>
        <v>0</v>
      </c>
      <c r="AR95" s="146" t="s">
        <v>153</v>
      </c>
      <c r="AT95" s="154" t="s">
        <v>72</v>
      </c>
      <c r="AU95" s="154" t="s">
        <v>73</v>
      </c>
      <c r="AY95" s="146" t="s">
        <v>138</v>
      </c>
      <c r="BK95" s="155">
        <f>BK96+BK98+BK100</f>
        <v>0</v>
      </c>
    </row>
    <row r="96" spans="1:65" s="12" customFormat="1" ht="22.9" customHeight="1" x14ac:dyDescent="0.25">
      <c r="B96" s="344"/>
      <c r="C96" s="345"/>
      <c r="D96" s="346" t="s">
        <v>72</v>
      </c>
      <c r="E96" s="349" t="s">
        <v>154</v>
      </c>
      <c r="F96" s="349" t="s">
        <v>155</v>
      </c>
      <c r="G96" s="345"/>
      <c r="H96" s="345"/>
      <c r="I96" s="345"/>
      <c r="J96" s="350">
        <f>BK96</f>
        <v>0</v>
      </c>
      <c r="L96" s="145"/>
      <c r="M96" s="150"/>
      <c r="N96" s="151"/>
      <c r="O96" s="151"/>
      <c r="P96" s="152">
        <f>P97</f>
        <v>0</v>
      </c>
      <c r="Q96" s="151"/>
      <c r="R96" s="152">
        <f>R97</f>
        <v>0</v>
      </c>
      <c r="S96" s="151"/>
      <c r="T96" s="153">
        <f>T97</f>
        <v>0</v>
      </c>
      <c r="AR96" s="146" t="s">
        <v>153</v>
      </c>
      <c r="AT96" s="154" t="s">
        <v>72</v>
      </c>
      <c r="AU96" s="154" t="s">
        <v>80</v>
      </c>
      <c r="AY96" s="146" t="s">
        <v>138</v>
      </c>
      <c r="BK96" s="155">
        <f>BK97</f>
        <v>0</v>
      </c>
    </row>
    <row r="97" spans="1:65" s="2" customFormat="1" ht="16.399999999999999" customHeight="1" x14ac:dyDescent="0.2">
      <c r="A97" s="33"/>
      <c r="B97" s="300"/>
      <c r="C97" s="351" t="s">
        <v>137</v>
      </c>
      <c r="D97" s="351" t="s">
        <v>139</v>
      </c>
      <c r="E97" s="352" t="s">
        <v>156</v>
      </c>
      <c r="F97" s="353" t="s">
        <v>157</v>
      </c>
      <c r="G97" s="354" t="s">
        <v>142</v>
      </c>
      <c r="H97" s="355">
        <v>1</v>
      </c>
      <c r="I97" s="162"/>
      <c r="J97" s="356">
        <f>ROUND(I97*H97,2)</f>
        <v>0</v>
      </c>
      <c r="K97" s="164"/>
      <c r="L97" s="34"/>
      <c r="M97" s="165" t="s">
        <v>3</v>
      </c>
      <c r="N97" s="166" t="s">
        <v>44</v>
      </c>
      <c r="O97" s="54"/>
      <c r="P97" s="167">
        <f>O97*H97</f>
        <v>0</v>
      </c>
      <c r="Q97" s="167">
        <v>0</v>
      </c>
      <c r="R97" s="167">
        <f>Q97*H97</f>
        <v>0</v>
      </c>
      <c r="S97" s="167">
        <v>0</v>
      </c>
      <c r="T97" s="168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69" t="s">
        <v>143</v>
      </c>
      <c r="AT97" s="169" t="s">
        <v>139</v>
      </c>
      <c r="AU97" s="169" t="s">
        <v>82</v>
      </c>
      <c r="AY97" s="18" t="s">
        <v>138</v>
      </c>
      <c r="BE97" s="170">
        <f>IF(N97="základní",J97,0)</f>
        <v>0</v>
      </c>
      <c r="BF97" s="170">
        <f>IF(N97="snížená",J97,0)</f>
        <v>0</v>
      </c>
      <c r="BG97" s="170">
        <f>IF(N97="zákl. přenesená",J97,0)</f>
        <v>0</v>
      </c>
      <c r="BH97" s="170">
        <f>IF(N97="sníž. přenesená",J97,0)</f>
        <v>0</v>
      </c>
      <c r="BI97" s="170">
        <f>IF(N97="nulová",J97,0)</f>
        <v>0</v>
      </c>
      <c r="BJ97" s="18" t="s">
        <v>80</v>
      </c>
      <c r="BK97" s="170">
        <f>ROUND(I97*H97,2)</f>
        <v>0</v>
      </c>
      <c r="BL97" s="18" t="s">
        <v>143</v>
      </c>
      <c r="BM97" s="169" t="s">
        <v>158</v>
      </c>
    </row>
    <row r="98" spans="1:65" s="12" customFormat="1" ht="22.9" customHeight="1" x14ac:dyDescent="0.25">
      <c r="B98" s="344"/>
      <c r="C98" s="345"/>
      <c r="D98" s="346" t="s">
        <v>72</v>
      </c>
      <c r="E98" s="349" t="s">
        <v>159</v>
      </c>
      <c r="F98" s="349" t="s">
        <v>160</v>
      </c>
      <c r="G98" s="345"/>
      <c r="H98" s="345"/>
      <c r="I98" s="345"/>
      <c r="J98" s="350">
        <f>BK98</f>
        <v>0</v>
      </c>
      <c r="L98" s="145"/>
      <c r="M98" s="150"/>
      <c r="N98" s="151"/>
      <c r="O98" s="151"/>
      <c r="P98" s="152">
        <f>P99</f>
        <v>0</v>
      </c>
      <c r="Q98" s="151"/>
      <c r="R98" s="152">
        <f>R99</f>
        <v>0</v>
      </c>
      <c r="S98" s="151"/>
      <c r="T98" s="153">
        <f>T99</f>
        <v>0</v>
      </c>
      <c r="AR98" s="146" t="s">
        <v>153</v>
      </c>
      <c r="AT98" s="154" t="s">
        <v>72</v>
      </c>
      <c r="AU98" s="154" t="s">
        <v>80</v>
      </c>
      <c r="AY98" s="146" t="s">
        <v>138</v>
      </c>
      <c r="BK98" s="155">
        <f>BK99</f>
        <v>0</v>
      </c>
    </row>
    <row r="99" spans="1:65" s="2" customFormat="1" ht="21" customHeight="1" x14ac:dyDescent="0.2">
      <c r="A99" s="33"/>
      <c r="B99" s="300"/>
      <c r="C99" s="351" t="s">
        <v>153</v>
      </c>
      <c r="D99" s="351" t="s">
        <v>139</v>
      </c>
      <c r="E99" s="352" t="s">
        <v>161</v>
      </c>
      <c r="F99" s="353" t="s">
        <v>162</v>
      </c>
      <c r="G99" s="354" t="s">
        <v>142</v>
      </c>
      <c r="H99" s="355">
        <v>1</v>
      </c>
      <c r="I99" s="162"/>
      <c r="J99" s="356">
        <f>ROUND(I99*H99,2)</f>
        <v>0</v>
      </c>
      <c r="K99" s="164"/>
      <c r="L99" s="34"/>
      <c r="M99" s="165" t="s">
        <v>3</v>
      </c>
      <c r="N99" s="166" t="s">
        <v>44</v>
      </c>
      <c r="O99" s="54"/>
      <c r="P99" s="167">
        <f>O99*H99</f>
        <v>0</v>
      </c>
      <c r="Q99" s="167">
        <v>0</v>
      </c>
      <c r="R99" s="167">
        <f>Q99*H99</f>
        <v>0</v>
      </c>
      <c r="S99" s="167">
        <v>0</v>
      </c>
      <c r="T99" s="168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69" t="s">
        <v>143</v>
      </c>
      <c r="AT99" s="169" t="s">
        <v>139</v>
      </c>
      <c r="AU99" s="169" t="s">
        <v>82</v>
      </c>
      <c r="AY99" s="18" t="s">
        <v>138</v>
      </c>
      <c r="BE99" s="170">
        <f>IF(N99="základní",J99,0)</f>
        <v>0</v>
      </c>
      <c r="BF99" s="170">
        <f>IF(N99="snížená",J99,0)</f>
        <v>0</v>
      </c>
      <c r="BG99" s="170">
        <f>IF(N99="zákl. přenesená",J99,0)</f>
        <v>0</v>
      </c>
      <c r="BH99" s="170">
        <f>IF(N99="sníž. přenesená",J99,0)</f>
        <v>0</v>
      </c>
      <c r="BI99" s="170">
        <f>IF(N99="nulová",J99,0)</f>
        <v>0</v>
      </c>
      <c r="BJ99" s="18" t="s">
        <v>80</v>
      </c>
      <c r="BK99" s="170">
        <f>ROUND(I99*H99,2)</f>
        <v>0</v>
      </c>
      <c r="BL99" s="18" t="s">
        <v>143</v>
      </c>
      <c r="BM99" s="169" t="s">
        <v>163</v>
      </c>
    </row>
    <row r="100" spans="1:65" s="12" customFormat="1" ht="22.9" customHeight="1" x14ac:dyDescent="0.25">
      <c r="B100" s="344"/>
      <c r="C100" s="345"/>
      <c r="D100" s="346" t="s">
        <v>72</v>
      </c>
      <c r="E100" s="349" t="s">
        <v>164</v>
      </c>
      <c r="F100" s="349" t="s">
        <v>165</v>
      </c>
      <c r="G100" s="345"/>
      <c r="H100" s="345"/>
      <c r="I100" s="345"/>
      <c r="J100" s="350">
        <f>BK100</f>
        <v>0</v>
      </c>
      <c r="L100" s="145"/>
      <c r="M100" s="150"/>
      <c r="N100" s="151"/>
      <c r="O100" s="151"/>
      <c r="P100" s="152">
        <f>P101</f>
        <v>0</v>
      </c>
      <c r="Q100" s="151"/>
      <c r="R100" s="152">
        <f>R101</f>
        <v>0</v>
      </c>
      <c r="S100" s="151"/>
      <c r="T100" s="153">
        <f>T101</f>
        <v>0</v>
      </c>
      <c r="AR100" s="146" t="s">
        <v>153</v>
      </c>
      <c r="AT100" s="154" t="s">
        <v>72</v>
      </c>
      <c r="AU100" s="154" t="s">
        <v>80</v>
      </c>
      <c r="AY100" s="146" t="s">
        <v>138</v>
      </c>
      <c r="BK100" s="155">
        <f>BK101</f>
        <v>0</v>
      </c>
    </row>
    <row r="101" spans="1:65" s="2" customFormat="1" ht="16.399999999999999" customHeight="1" x14ac:dyDescent="0.2">
      <c r="A101" s="33"/>
      <c r="B101" s="300"/>
      <c r="C101" s="351" t="s">
        <v>166</v>
      </c>
      <c r="D101" s="351" t="s">
        <v>139</v>
      </c>
      <c r="E101" s="352" t="s">
        <v>167</v>
      </c>
      <c r="F101" s="353" t="s">
        <v>165</v>
      </c>
      <c r="G101" s="354" t="s">
        <v>142</v>
      </c>
      <c r="H101" s="355">
        <v>1</v>
      </c>
      <c r="I101" s="162"/>
      <c r="J101" s="356">
        <f>ROUND(I101*H101,2)</f>
        <v>0</v>
      </c>
      <c r="K101" s="164"/>
      <c r="L101" s="34"/>
      <c r="M101" s="173" t="s">
        <v>3</v>
      </c>
      <c r="N101" s="174" t="s">
        <v>44</v>
      </c>
      <c r="O101" s="175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69" t="s">
        <v>143</v>
      </c>
      <c r="AT101" s="169" t="s">
        <v>139</v>
      </c>
      <c r="AU101" s="169" t="s">
        <v>82</v>
      </c>
      <c r="AY101" s="18" t="s">
        <v>138</v>
      </c>
      <c r="BE101" s="170">
        <f>IF(N101="základní",J101,0)</f>
        <v>0</v>
      </c>
      <c r="BF101" s="170">
        <f>IF(N101="snížená",J101,0)</f>
        <v>0</v>
      </c>
      <c r="BG101" s="170">
        <f>IF(N101="zákl. přenesená",J101,0)</f>
        <v>0</v>
      </c>
      <c r="BH101" s="170">
        <f>IF(N101="sníž. přenesená",J101,0)</f>
        <v>0</v>
      </c>
      <c r="BI101" s="170">
        <f>IF(N101="nulová",J101,0)</f>
        <v>0</v>
      </c>
      <c r="BJ101" s="18" t="s">
        <v>80</v>
      </c>
      <c r="BK101" s="170">
        <f>ROUND(I101*H101,2)</f>
        <v>0</v>
      </c>
      <c r="BL101" s="18" t="s">
        <v>143</v>
      </c>
      <c r="BM101" s="169" t="s">
        <v>168</v>
      </c>
    </row>
    <row r="102" spans="1:65" s="2" customFormat="1" ht="7" customHeight="1" x14ac:dyDescent="0.2">
      <c r="A102" s="33"/>
      <c r="B102" s="320"/>
      <c r="C102" s="321"/>
      <c r="D102" s="321"/>
      <c r="E102" s="321"/>
      <c r="F102" s="321"/>
      <c r="G102" s="321"/>
      <c r="H102" s="321"/>
      <c r="I102" s="321"/>
      <c r="J102" s="321"/>
      <c r="K102" s="44"/>
      <c r="L102" s="34"/>
      <c r="M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</sheetData>
  <sheetProtection algorithmName="SHA-512" hashValue="/wHEXX/j+zRLmcJMg6ZCJCqNmiWAw/r6jW95trUy2v8Aw97vexv67eU6pn2gp/z97yZxyYjh+S7gsFmceMN+nw==" saltValue="AzBKCHiEGgR8Wv7YbJtc8g==" spinCount="100000" sheet="1" objects="1" scenarios="1"/>
  <autoFilter ref="C89:K101" xr:uid="{00000000-0009-0000-0000-000001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27"/>
  <sheetViews>
    <sheetView showGridLines="0" topLeftCell="A65" zoomScale="90" zoomScaleNormal="90" workbookViewId="0">
      <selection activeCell="F144" sqref="F144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 customWidth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90</v>
      </c>
    </row>
    <row r="3" spans="1:46" s="1" customFormat="1" ht="7" customHeight="1" x14ac:dyDescent="0.2">
      <c r="B3" s="294"/>
      <c r="C3" s="295"/>
      <c r="D3" s="295"/>
      <c r="E3" s="295"/>
      <c r="F3" s="295"/>
      <c r="G3" s="295"/>
      <c r="H3" s="295"/>
      <c r="I3" s="295"/>
      <c r="J3" s="295"/>
      <c r="K3" s="20"/>
      <c r="L3" s="21"/>
      <c r="AT3" s="18" t="s">
        <v>82</v>
      </c>
    </row>
    <row r="4" spans="1:46" s="1" customFormat="1" ht="25" customHeight="1" x14ac:dyDescent="0.2">
      <c r="B4" s="296"/>
      <c r="C4" s="297"/>
      <c r="D4" s="298" t="s">
        <v>108</v>
      </c>
      <c r="E4" s="297"/>
      <c r="F4" s="297"/>
      <c r="G4" s="297"/>
      <c r="H4" s="297"/>
      <c r="I4" s="297"/>
      <c r="J4" s="297"/>
      <c r="L4" s="21"/>
      <c r="M4" s="96" t="s">
        <v>11</v>
      </c>
      <c r="AT4" s="18" t="s">
        <v>4</v>
      </c>
    </row>
    <row r="5" spans="1:46" s="1" customFormat="1" ht="7" customHeight="1" x14ac:dyDescent="0.2">
      <c r="B5" s="296"/>
      <c r="C5" s="297"/>
      <c r="D5" s="297"/>
      <c r="E5" s="297"/>
      <c r="F5" s="297"/>
      <c r="G5" s="297"/>
      <c r="H5" s="297"/>
      <c r="I5" s="297"/>
      <c r="J5" s="297"/>
      <c r="L5" s="21"/>
    </row>
    <row r="6" spans="1:46" s="1" customFormat="1" ht="12" customHeight="1" x14ac:dyDescent="0.2">
      <c r="B6" s="296"/>
      <c r="C6" s="297"/>
      <c r="D6" s="299" t="s">
        <v>17</v>
      </c>
      <c r="E6" s="297"/>
      <c r="F6" s="297"/>
      <c r="G6" s="297"/>
      <c r="H6" s="297"/>
      <c r="I6" s="297"/>
      <c r="J6" s="297"/>
      <c r="L6" s="21"/>
    </row>
    <row r="7" spans="1:46" s="1" customFormat="1" ht="22.4" customHeight="1" x14ac:dyDescent="0.2">
      <c r="B7" s="296"/>
      <c r="C7" s="297"/>
      <c r="D7" s="297"/>
      <c r="E7" s="432" t="str">
        <f>'Rekapitulace stavby'!K6</f>
        <v>SPOJOVACÍ LOGISTICKÉ A PROVOZNÍ KORIDORY A ZMĚNA PŘIPOJENÍ ČEZ DISTRIBUCE a.s</v>
      </c>
      <c r="F7" s="433"/>
      <c r="G7" s="433"/>
      <c r="H7" s="433"/>
      <c r="I7" s="297"/>
      <c r="J7" s="297"/>
      <c r="L7" s="21"/>
    </row>
    <row r="8" spans="1:46" s="1" customFormat="1" ht="12" customHeight="1" x14ac:dyDescent="0.2">
      <c r="B8" s="296"/>
      <c r="C8" s="297"/>
      <c r="D8" s="299" t="s">
        <v>109</v>
      </c>
      <c r="E8" s="297"/>
      <c r="F8" s="297"/>
      <c r="G8" s="297"/>
      <c r="H8" s="297"/>
      <c r="I8" s="297"/>
      <c r="J8" s="297"/>
      <c r="L8" s="21"/>
    </row>
    <row r="9" spans="1:46" s="2" customFormat="1" ht="16.399999999999999" customHeight="1" x14ac:dyDescent="0.2">
      <c r="A9" s="33"/>
      <c r="B9" s="300"/>
      <c r="C9" s="301"/>
      <c r="D9" s="301"/>
      <c r="E9" s="432" t="s">
        <v>110</v>
      </c>
      <c r="F9" s="431"/>
      <c r="G9" s="431"/>
      <c r="H9" s="431"/>
      <c r="I9" s="301"/>
      <c r="J9" s="301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00"/>
      <c r="C10" s="301"/>
      <c r="D10" s="299" t="s">
        <v>111</v>
      </c>
      <c r="E10" s="301"/>
      <c r="F10" s="301"/>
      <c r="G10" s="301"/>
      <c r="H10" s="301"/>
      <c r="I10" s="301"/>
      <c r="J10" s="301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00"/>
      <c r="C11" s="301"/>
      <c r="D11" s="301"/>
      <c r="E11" s="430" t="s">
        <v>169</v>
      </c>
      <c r="F11" s="431"/>
      <c r="G11" s="431"/>
      <c r="H11" s="431"/>
      <c r="I11" s="301"/>
      <c r="J11" s="301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00"/>
      <c r="C12" s="301"/>
      <c r="D12" s="301"/>
      <c r="E12" s="301"/>
      <c r="F12" s="301"/>
      <c r="G12" s="301"/>
      <c r="H12" s="301"/>
      <c r="I12" s="301"/>
      <c r="J12" s="301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00"/>
      <c r="C13" s="301"/>
      <c r="D13" s="299" t="s">
        <v>19</v>
      </c>
      <c r="E13" s="301"/>
      <c r="F13" s="302" t="s">
        <v>3</v>
      </c>
      <c r="G13" s="301"/>
      <c r="H13" s="301"/>
      <c r="I13" s="299" t="s">
        <v>20</v>
      </c>
      <c r="J13" s="302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00"/>
      <c r="C14" s="301"/>
      <c r="D14" s="299" t="s">
        <v>21</v>
      </c>
      <c r="E14" s="301"/>
      <c r="F14" s="302" t="s">
        <v>22</v>
      </c>
      <c r="G14" s="301"/>
      <c r="H14" s="301"/>
      <c r="I14" s="299" t="s">
        <v>23</v>
      </c>
      <c r="J14" s="303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00"/>
      <c r="C15" s="301"/>
      <c r="D15" s="301"/>
      <c r="E15" s="301"/>
      <c r="F15" s="301"/>
      <c r="G15" s="301"/>
      <c r="H15" s="301"/>
      <c r="I15" s="301"/>
      <c r="J15" s="301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00"/>
      <c r="C16" s="301"/>
      <c r="D16" s="299" t="s">
        <v>24</v>
      </c>
      <c r="E16" s="301"/>
      <c r="F16" s="301"/>
      <c r="G16" s="301"/>
      <c r="H16" s="301"/>
      <c r="I16" s="299" t="s">
        <v>25</v>
      </c>
      <c r="J16" s="302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00"/>
      <c r="C17" s="301"/>
      <c r="D17" s="301"/>
      <c r="E17" s="302" t="s">
        <v>26</v>
      </c>
      <c r="F17" s="301"/>
      <c r="G17" s="301"/>
      <c r="H17" s="301"/>
      <c r="I17" s="299" t="s">
        <v>27</v>
      </c>
      <c r="J17" s="302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00"/>
      <c r="C18" s="301"/>
      <c r="D18" s="301"/>
      <c r="E18" s="301"/>
      <c r="F18" s="301"/>
      <c r="G18" s="301"/>
      <c r="H18" s="301"/>
      <c r="I18" s="301"/>
      <c r="J18" s="301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00"/>
      <c r="C19" s="301"/>
      <c r="D19" s="299" t="s">
        <v>28</v>
      </c>
      <c r="E19" s="301"/>
      <c r="F19" s="301"/>
      <c r="G19" s="301"/>
      <c r="H19" s="301"/>
      <c r="I19" s="299" t="s">
        <v>25</v>
      </c>
      <c r="J19" s="304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00"/>
      <c r="C20" s="301"/>
      <c r="D20" s="301"/>
      <c r="E20" s="434" t="str">
        <f>'Rekapitulace stavby'!E15</f>
        <v>Vyplň údaj</v>
      </c>
      <c r="F20" s="435"/>
      <c r="G20" s="435"/>
      <c r="H20" s="435"/>
      <c r="I20" s="299" t="s">
        <v>27</v>
      </c>
      <c r="J20" s="304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00"/>
      <c r="C21" s="301"/>
      <c r="D21" s="301"/>
      <c r="E21" s="301"/>
      <c r="F21" s="301"/>
      <c r="G21" s="301"/>
      <c r="H21" s="301"/>
      <c r="I21" s="301"/>
      <c r="J21" s="301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00"/>
      <c r="C22" s="301"/>
      <c r="D22" s="299" t="s">
        <v>30</v>
      </c>
      <c r="E22" s="301"/>
      <c r="F22" s="301"/>
      <c r="G22" s="301"/>
      <c r="H22" s="301"/>
      <c r="I22" s="299" t="s">
        <v>25</v>
      </c>
      <c r="J22" s="302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00"/>
      <c r="C23" s="301"/>
      <c r="D23" s="301"/>
      <c r="E23" s="302" t="s">
        <v>32</v>
      </c>
      <c r="F23" s="301"/>
      <c r="G23" s="301"/>
      <c r="H23" s="301"/>
      <c r="I23" s="299" t="s">
        <v>27</v>
      </c>
      <c r="J23" s="302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00"/>
      <c r="C24" s="301"/>
      <c r="D24" s="301"/>
      <c r="E24" s="301"/>
      <c r="F24" s="301"/>
      <c r="G24" s="301"/>
      <c r="H24" s="301"/>
      <c r="I24" s="301"/>
      <c r="J24" s="301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00"/>
      <c r="C25" s="301"/>
      <c r="D25" s="299" t="s">
        <v>34</v>
      </c>
      <c r="E25" s="301"/>
      <c r="F25" s="301"/>
      <c r="G25" s="301"/>
      <c r="H25" s="301"/>
      <c r="I25" s="299" t="s">
        <v>25</v>
      </c>
      <c r="J25" s="302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00"/>
      <c r="C26" s="301"/>
      <c r="D26" s="301"/>
      <c r="E26" s="302" t="s">
        <v>36</v>
      </c>
      <c r="F26" s="301"/>
      <c r="G26" s="301"/>
      <c r="H26" s="301"/>
      <c r="I26" s="299" t="s">
        <v>27</v>
      </c>
      <c r="J26" s="302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00"/>
      <c r="C27" s="301"/>
      <c r="D27" s="301"/>
      <c r="E27" s="301"/>
      <c r="F27" s="301"/>
      <c r="G27" s="301"/>
      <c r="H27" s="301"/>
      <c r="I27" s="301"/>
      <c r="J27" s="301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00"/>
      <c r="C28" s="301"/>
      <c r="D28" s="299" t="s">
        <v>37</v>
      </c>
      <c r="E28" s="301"/>
      <c r="F28" s="301"/>
      <c r="G28" s="301"/>
      <c r="H28" s="301"/>
      <c r="I28" s="301"/>
      <c r="J28" s="301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305"/>
      <c r="C29" s="306"/>
      <c r="D29" s="306"/>
      <c r="E29" s="436" t="s">
        <v>3</v>
      </c>
      <c r="F29" s="436"/>
      <c r="G29" s="436"/>
      <c r="H29" s="436"/>
      <c r="I29" s="306"/>
      <c r="J29" s="306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00"/>
      <c r="C30" s="301"/>
      <c r="D30" s="301"/>
      <c r="E30" s="301"/>
      <c r="F30" s="301"/>
      <c r="G30" s="301"/>
      <c r="H30" s="301"/>
      <c r="I30" s="301"/>
      <c r="J30" s="301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00"/>
      <c r="C31" s="301"/>
      <c r="D31" s="307"/>
      <c r="E31" s="307"/>
      <c r="F31" s="307"/>
      <c r="G31" s="307"/>
      <c r="H31" s="307"/>
      <c r="I31" s="307"/>
      <c r="J31" s="307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00"/>
      <c r="C32" s="301"/>
      <c r="D32" s="308" t="s">
        <v>39</v>
      </c>
      <c r="E32" s="301"/>
      <c r="F32" s="301"/>
      <c r="G32" s="301"/>
      <c r="H32" s="301"/>
      <c r="I32" s="301"/>
      <c r="J32" s="309">
        <f>ROUND(J101, 2)</f>
        <v>22350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00"/>
      <c r="C33" s="301"/>
      <c r="D33" s="307"/>
      <c r="E33" s="307"/>
      <c r="F33" s="307"/>
      <c r="G33" s="307"/>
      <c r="H33" s="307"/>
      <c r="I33" s="307"/>
      <c r="J33" s="307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00"/>
      <c r="C34" s="301"/>
      <c r="D34" s="301"/>
      <c r="E34" s="301"/>
      <c r="F34" s="310" t="s">
        <v>41</v>
      </c>
      <c r="G34" s="301"/>
      <c r="H34" s="301"/>
      <c r="I34" s="310" t="s">
        <v>40</v>
      </c>
      <c r="J34" s="310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00"/>
      <c r="C35" s="301"/>
      <c r="D35" s="311" t="s">
        <v>43</v>
      </c>
      <c r="E35" s="299" t="s">
        <v>44</v>
      </c>
      <c r="F35" s="312">
        <f>ROUND((SUM(BE101:BE325)),  2)</f>
        <v>22350</v>
      </c>
      <c r="G35" s="301"/>
      <c r="H35" s="301"/>
      <c r="I35" s="313">
        <v>0.21</v>
      </c>
      <c r="J35" s="312">
        <f>ROUND(((SUM(BE101:BE325))*I35),  2)</f>
        <v>4693.5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00"/>
      <c r="C36" s="301"/>
      <c r="D36" s="301"/>
      <c r="E36" s="299" t="s">
        <v>45</v>
      </c>
      <c r="F36" s="312">
        <f>ROUND((SUM(BF101:BF325)),  2)</f>
        <v>0</v>
      </c>
      <c r="G36" s="301"/>
      <c r="H36" s="301"/>
      <c r="I36" s="313">
        <v>0.15</v>
      </c>
      <c r="J36" s="312">
        <f>ROUND(((SUM(BF101:BF325))*I36),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00"/>
      <c r="C37" s="301"/>
      <c r="D37" s="301"/>
      <c r="E37" s="299" t="s">
        <v>46</v>
      </c>
      <c r="F37" s="312">
        <f>ROUND((SUM(BG101:BG325)),  2)</f>
        <v>0</v>
      </c>
      <c r="G37" s="301"/>
      <c r="H37" s="301"/>
      <c r="I37" s="313">
        <v>0.21</v>
      </c>
      <c r="J37" s="312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00"/>
      <c r="C38" s="301"/>
      <c r="D38" s="301"/>
      <c r="E38" s="299" t="s">
        <v>47</v>
      </c>
      <c r="F38" s="312">
        <f>ROUND((SUM(BH101:BH325)),  2)</f>
        <v>0</v>
      </c>
      <c r="G38" s="301"/>
      <c r="H38" s="301"/>
      <c r="I38" s="313">
        <v>0.15</v>
      </c>
      <c r="J38" s="312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00"/>
      <c r="C39" s="301"/>
      <c r="D39" s="301"/>
      <c r="E39" s="299" t="s">
        <v>48</v>
      </c>
      <c r="F39" s="312">
        <f>ROUND((SUM(BI101:BI325)),  2)</f>
        <v>0</v>
      </c>
      <c r="G39" s="301"/>
      <c r="H39" s="301"/>
      <c r="I39" s="313">
        <v>0</v>
      </c>
      <c r="J39" s="312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00"/>
      <c r="C40" s="301"/>
      <c r="D40" s="301"/>
      <c r="E40" s="301"/>
      <c r="F40" s="301"/>
      <c r="G40" s="301"/>
      <c r="H40" s="301"/>
      <c r="I40" s="301"/>
      <c r="J40" s="301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00"/>
      <c r="C41" s="314"/>
      <c r="D41" s="315" t="s">
        <v>49</v>
      </c>
      <c r="E41" s="316"/>
      <c r="F41" s="316"/>
      <c r="G41" s="317" t="s">
        <v>50</v>
      </c>
      <c r="H41" s="318" t="s">
        <v>51</v>
      </c>
      <c r="I41" s="316"/>
      <c r="J41" s="319">
        <f>SUM(J32:J39)</f>
        <v>27043.5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320"/>
      <c r="C42" s="321"/>
      <c r="D42" s="321"/>
      <c r="E42" s="321"/>
      <c r="F42" s="321"/>
      <c r="G42" s="321"/>
      <c r="H42" s="321"/>
      <c r="I42" s="321"/>
      <c r="J42" s="321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x14ac:dyDescent="0.2">
      <c r="B43" s="297"/>
      <c r="C43" s="297"/>
      <c r="D43" s="297"/>
      <c r="E43" s="297"/>
      <c r="F43" s="297"/>
      <c r="G43" s="297"/>
      <c r="H43" s="297"/>
      <c r="I43" s="297"/>
      <c r="J43" s="297"/>
    </row>
    <row r="44" spans="1:31" x14ac:dyDescent="0.2">
      <c r="B44" s="297"/>
      <c r="C44" s="297"/>
      <c r="D44" s="297"/>
      <c r="E44" s="297"/>
      <c r="F44" s="297"/>
      <c r="G44" s="297"/>
      <c r="H44" s="297"/>
      <c r="I44" s="297"/>
      <c r="J44" s="297"/>
    </row>
    <row r="45" spans="1:31" x14ac:dyDescent="0.2">
      <c r="B45" s="297"/>
      <c r="C45" s="297"/>
      <c r="D45" s="297"/>
      <c r="E45" s="297"/>
      <c r="F45" s="297"/>
      <c r="G45" s="297"/>
      <c r="H45" s="297"/>
      <c r="I45" s="297"/>
      <c r="J45" s="297"/>
    </row>
    <row r="46" spans="1:31" s="2" customFormat="1" ht="7" customHeight="1" x14ac:dyDescent="0.2">
      <c r="A46" s="33"/>
      <c r="B46" s="322"/>
      <c r="C46" s="323"/>
      <c r="D46" s="323"/>
      <c r="E46" s="323"/>
      <c r="F46" s="323"/>
      <c r="G46" s="323"/>
      <c r="H46" s="323"/>
      <c r="I46" s="323"/>
      <c r="J46" s="323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00"/>
      <c r="C47" s="298" t="s">
        <v>113</v>
      </c>
      <c r="D47" s="301"/>
      <c r="E47" s="301"/>
      <c r="F47" s="301"/>
      <c r="G47" s="301"/>
      <c r="H47" s="301"/>
      <c r="I47" s="301"/>
      <c r="J47" s="301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00"/>
      <c r="C48" s="301"/>
      <c r="D48" s="301"/>
      <c r="E48" s="301"/>
      <c r="F48" s="301"/>
      <c r="G48" s="301"/>
      <c r="H48" s="301"/>
      <c r="I48" s="301"/>
      <c r="J48" s="301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00"/>
      <c r="C49" s="299" t="s">
        <v>17</v>
      </c>
      <c r="D49" s="301"/>
      <c r="E49" s="301"/>
      <c r="F49" s="301"/>
      <c r="G49" s="301"/>
      <c r="H49" s="301"/>
      <c r="I49" s="301"/>
      <c r="J49" s="301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00"/>
      <c r="C50" s="301"/>
      <c r="D50" s="301"/>
      <c r="E50" s="432" t="str">
        <f>E7</f>
        <v>SPOJOVACÍ LOGISTICKÉ A PROVOZNÍ KORIDORY A ZMĚNA PŘIPOJENÍ ČEZ DISTRIBUCE a.s</v>
      </c>
      <c r="F50" s="433"/>
      <c r="G50" s="433"/>
      <c r="H50" s="433"/>
      <c r="I50" s="301"/>
      <c r="J50" s="301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96"/>
      <c r="C51" s="299" t="s">
        <v>109</v>
      </c>
      <c r="D51" s="297"/>
      <c r="E51" s="297"/>
      <c r="F51" s="297"/>
      <c r="G51" s="297"/>
      <c r="H51" s="297"/>
      <c r="I51" s="297"/>
      <c r="J51" s="297"/>
      <c r="L51" s="21"/>
    </row>
    <row r="52" spans="1:47" s="2" customFormat="1" ht="16.399999999999999" customHeight="1" x14ac:dyDescent="0.2">
      <c r="A52" s="33"/>
      <c r="B52" s="300"/>
      <c r="C52" s="301"/>
      <c r="D52" s="301"/>
      <c r="E52" s="432" t="s">
        <v>110</v>
      </c>
      <c r="F52" s="431"/>
      <c r="G52" s="431"/>
      <c r="H52" s="431"/>
      <c r="I52" s="301"/>
      <c r="J52" s="301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00"/>
      <c r="C53" s="299" t="s">
        <v>111</v>
      </c>
      <c r="D53" s="301"/>
      <c r="E53" s="301"/>
      <c r="F53" s="301"/>
      <c r="G53" s="301"/>
      <c r="H53" s="301"/>
      <c r="I53" s="301"/>
      <c r="J53" s="301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00"/>
      <c r="C54" s="301"/>
      <c r="D54" s="301"/>
      <c r="E54" s="430" t="str">
        <f>E11</f>
        <v>SO 026.01 - Stavební část</v>
      </c>
      <c r="F54" s="431"/>
      <c r="G54" s="431"/>
      <c r="H54" s="431"/>
      <c r="I54" s="301"/>
      <c r="J54" s="301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00"/>
      <c r="C55" s="301"/>
      <c r="D55" s="301"/>
      <c r="E55" s="301"/>
      <c r="F55" s="301"/>
      <c r="G55" s="301"/>
      <c r="H55" s="301"/>
      <c r="I55" s="301"/>
      <c r="J55" s="301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00"/>
      <c r="C56" s="299" t="s">
        <v>21</v>
      </c>
      <c r="D56" s="301"/>
      <c r="E56" s="301"/>
      <c r="F56" s="302" t="str">
        <f>F14</f>
        <v>Oblastní nemocnice Náchod</v>
      </c>
      <c r="G56" s="301"/>
      <c r="H56" s="301"/>
      <c r="I56" s="299" t="s">
        <v>23</v>
      </c>
      <c r="J56" s="303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00"/>
      <c r="C57" s="301"/>
      <c r="D57" s="301"/>
      <c r="E57" s="301"/>
      <c r="F57" s="301"/>
      <c r="G57" s="301"/>
      <c r="H57" s="301"/>
      <c r="I57" s="301"/>
      <c r="J57" s="301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00"/>
      <c r="C58" s="299" t="s">
        <v>24</v>
      </c>
      <c r="D58" s="301"/>
      <c r="E58" s="301"/>
      <c r="F58" s="302" t="str">
        <f>E17</f>
        <v>Královéhradecký kraj</v>
      </c>
      <c r="G58" s="301"/>
      <c r="H58" s="301"/>
      <c r="I58" s="299" t="s">
        <v>30</v>
      </c>
      <c r="J58" s="324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00"/>
      <c r="C59" s="299" t="s">
        <v>28</v>
      </c>
      <c r="D59" s="301"/>
      <c r="E59" s="301"/>
      <c r="F59" s="302" t="str">
        <f>IF(E20="","",E20)</f>
        <v>Vyplň údaj</v>
      </c>
      <c r="G59" s="301"/>
      <c r="H59" s="301"/>
      <c r="I59" s="299" t="s">
        <v>34</v>
      </c>
      <c r="J59" s="324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00"/>
      <c r="C60" s="301"/>
      <c r="D60" s="301"/>
      <c r="E60" s="301"/>
      <c r="F60" s="301"/>
      <c r="G60" s="301"/>
      <c r="H60" s="301"/>
      <c r="I60" s="301"/>
      <c r="J60" s="301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00"/>
      <c r="C61" s="325" t="s">
        <v>114</v>
      </c>
      <c r="D61" s="314"/>
      <c r="E61" s="314"/>
      <c r="F61" s="314"/>
      <c r="G61" s="314"/>
      <c r="H61" s="314"/>
      <c r="I61" s="314"/>
      <c r="J61" s="326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00"/>
      <c r="C62" s="301"/>
      <c r="D62" s="301"/>
      <c r="E62" s="301"/>
      <c r="F62" s="301"/>
      <c r="G62" s="301"/>
      <c r="H62" s="301"/>
      <c r="I62" s="301"/>
      <c r="J62" s="301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00"/>
      <c r="C63" s="327" t="s">
        <v>71</v>
      </c>
      <c r="D63" s="301"/>
      <c r="E63" s="301"/>
      <c r="F63" s="301"/>
      <c r="G63" s="301"/>
      <c r="H63" s="301"/>
      <c r="I63" s="301"/>
      <c r="J63" s="309">
        <f>J101</f>
        <v>22350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328"/>
      <c r="C64" s="329"/>
      <c r="D64" s="330" t="s">
        <v>170</v>
      </c>
      <c r="E64" s="331"/>
      <c r="F64" s="331"/>
      <c r="G64" s="331"/>
      <c r="H64" s="331"/>
      <c r="I64" s="331"/>
      <c r="J64" s="332">
        <f>J102</f>
        <v>0</v>
      </c>
      <c r="L64" s="123"/>
    </row>
    <row r="65" spans="1:31" s="10" customFormat="1" ht="19.899999999999999" customHeight="1" x14ac:dyDescent="0.2">
      <c r="B65" s="333"/>
      <c r="C65" s="334"/>
      <c r="D65" s="335" t="s">
        <v>171</v>
      </c>
      <c r="E65" s="336"/>
      <c r="F65" s="336"/>
      <c r="G65" s="336"/>
      <c r="H65" s="336"/>
      <c r="I65" s="336"/>
      <c r="J65" s="337">
        <f>J103</f>
        <v>0</v>
      </c>
      <c r="L65" s="128"/>
    </row>
    <row r="66" spans="1:31" s="10" customFormat="1" ht="19.899999999999999" customHeight="1" x14ac:dyDescent="0.2">
      <c r="B66" s="333"/>
      <c r="C66" s="334"/>
      <c r="D66" s="335" t="s">
        <v>172</v>
      </c>
      <c r="E66" s="336"/>
      <c r="F66" s="336"/>
      <c r="G66" s="336"/>
      <c r="H66" s="336"/>
      <c r="I66" s="336"/>
      <c r="J66" s="337">
        <f>J131</f>
        <v>0</v>
      </c>
      <c r="L66" s="128"/>
    </row>
    <row r="67" spans="1:31" s="10" customFormat="1" ht="19.899999999999999" customHeight="1" x14ac:dyDescent="0.2">
      <c r="B67" s="333"/>
      <c r="C67" s="334"/>
      <c r="D67" s="335" t="s">
        <v>173</v>
      </c>
      <c r="E67" s="336"/>
      <c r="F67" s="336"/>
      <c r="G67" s="336"/>
      <c r="H67" s="336"/>
      <c r="I67" s="336"/>
      <c r="J67" s="337">
        <f>J141</f>
        <v>0</v>
      </c>
      <c r="L67" s="128"/>
    </row>
    <row r="68" spans="1:31" s="10" customFormat="1" ht="19.899999999999999" customHeight="1" x14ac:dyDescent="0.2">
      <c r="B68" s="333"/>
      <c r="C68" s="334"/>
      <c r="D68" s="335" t="s">
        <v>174</v>
      </c>
      <c r="E68" s="336"/>
      <c r="F68" s="336"/>
      <c r="G68" s="336"/>
      <c r="H68" s="336"/>
      <c r="I68" s="336"/>
      <c r="J68" s="337">
        <f>J168</f>
        <v>0</v>
      </c>
      <c r="L68" s="128"/>
    </row>
    <row r="69" spans="1:31" s="10" customFormat="1" ht="19.899999999999999" customHeight="1" x14ac:dyDescent="0.2">
      <c r="B69" s="333"/>
      <c r="C69" s="334"/>
      <c r="D69" s="335" t="s">
        <v>175</v>
      </c>
      <c r="E69" s="336"/>
      <c r="F69" s="336"/>
      <c r="G69" s="336"/>
      <c r="H69" s="336"/>
      <c r="I69" s="336"/>
      <c r="J69" s="337">
        <f>J218</f>
        <v>0</v>
      </c>
      <c r="L69" s="128"/>
    </row>
    <row r="70" spans="1:31" s="10" customFormat="1" ht="19.899999999999999" customHeight="1" x14ac:dyDescent="0.2">
      <c r="B70" s="333"/>
      <c r="C70" s="334"/>
      <c r="D70" s="335" t="s">
        <v>176</v>
      </c>
      <c r="E70" s="336"/>
      <c r="F70" s="336"/>
      <c r="G70" s="336"/>
      <c r="H70" s="336"/>
      <c r="I70" s="336"/>
      <c r="J70" s="337">
        <f>J225</f>
        <v>0</v>
      </c>
      <c r="L70" s="128"/>
    </row>
    <row r="71" spans="1:31" s="9" customFormat="1" ht="25" customHeight="1" x14ac:dyDescent="0.2">
      <c r="B71" s="328"/>
      <c r="C71" s="329"/>
      <c r="D71" s="330" t="s">
        <v>177</v>
      </c>
      <c r="E71" s="331"/>
      <c r="F71" s="331"/>
      <c r="G71" s="331"/>
      <c r="H71" s="331"/>
      <c r="I71" s="331"/>
      <c r="J71" s="332">
        <f>J227</f>
        <v>22350</v>
      </c>
      <c r="L71" s="123"/>
    </row>
    <row r="72" spans="1:31" s="10" customFormat="1" ht="19.899999999999999" customHeight="1" x14ac:dyDescent="0.2">
      <c r="B72" s="333"/>
      <c r="C72" s="334"/>
      <c r="D72" s="335" t="s">
        <v>178</v>
      </c>
      <c r="E72" s="336"/>
      <c r="F72" s="336"/>
      <c r="G72" s="336"/>
      <c r="H72" s="336"/>
      <c r="I72" s="336"/>
      <c r="J72" s="337">
        <f>J228</f>
        <v>0</v>
      </c>
      <c r="L72" s="128"/>
    </row>
    <row r="73" spans="1:31" s="10" customFormat="1" ht="19.899999999999999" customHeight="1" x14ac:dyDescent="0.2">
      <c r="B73" s="333"/>
      <c r="C73" s="334"/>
      <c r="D73" s="335" t="s">
        <v>179</v>
      </c>
      <c r="E73" s="336"/>
      <c r="F73" s="336"/>
      <c r="G73" s="336"/>
      <c r="H73" s="336"/>
      <c r="I73" s="336"/>
      <c r="J73" s="337">
        <f>J238</f>
        <v>0</v>
      </c>
      <c r="L73" s="128"/>
    </row>
    <row r="74" spans="1:31" s="10" customFormat="1" ht="19.899999999999999" customHeight="1" x14ac:dyDescent="0.2">
      <c r="B74" s="333"/>
      <c r="C74" s="334"/>
      <c r="D74" s="335" t="s">
        <v>180</v>
      </c>
      <c r="E74" s="336"/>
      <c r="F74" s="336"/>
      <c r="G74" s="336"/>
      <c r="H74" s="336"/>
      <c r="I74" s="336"/>
      <c r="J74" s="337">
        <f>J244</f>
        <v>22350</v>
      </c>
      <c r="L74" s="128"/>
    </row>
    <row r="75" spans="1:31" s="10" customFormat="1" ht="19.899999999999999" customHeight="1" x14ac:dyDescent="0.2">
      <c r="B75" s="333"/>
      <c r="C75" s="334"/>
      <c r="D75" s="335" t="s">
        <v>181</v>
      </c>
      <c r="E75" s="336"/>
      <c r="F75" s="336"/>
      <c r="G75" s="336"/>
      <c r="H75" s="336"/>
      <c r="I75" s="336"/>
      <c r="J75" s="337">
        <f>J271</f>
        <v>0</v>
      </c>
      <c r="L75" s="128"/>
    </row>
    <row r="76" spans="1:31" s="10" customFormat="1" ht="19.899999999999999" customHeight="1" x14ac:dyDescent="0.2">
      <c r="B76" s="333"/>
      <c r="C76" s="334"/>
      <c r="D76" s="335" t="s">
        <v>182</v>
      </c>
      <c r="E76" s="336"/>
      <c r="F76" s="336"/>
      <c r="G76" s="336"/>
      <c r="H76" s="336"/>
      <c r="I76" s="336"/>
      <c r="J76" s="337">
        <f>J286</f>
        <v>0</v>
      </c>
      <c r="L76" s="128"/>
    </row>
    <row r="77" spans="1:31" s="10" customFormat="1" ht="19.899999999999999" customHeight="1" x14ac:dyDescent="0.2">
      <c r="B77" s="333"/>
      <c r="C77" s="334"/>
      <c r="D77" s="335" t="s">
        <v>183</v>
      </c>
      <c r="E77" s="336"/>
      <c r="F77" s="336"/>
      <c r="G77" s="336"/>
      <c r="H77" s="336"/>
      <c r="I77" s="336"/>
      <c r="J77" s="337">
        <f>J310</f>
        <v>0</v>
      </c>
      <c r="L77" s="128"/>
    </row>
    <row r="78" spans="1:31" s="9" customFormat="1" ht="25" customHeight="1" x14ac:dyDescent="0.2">
      <c r="B78" s="328"/>
      <c r="C78" s="329"/>
      <c r="D78" s="330" t="s">
        <v>186</v>
      </c>
      <c r="E78" s="331"/>
      <c r="F78" s="331"/>
      <c r="G78" s="331"/>
      <c r="H78" s="331"/>
      <c r="I78" s="331"/>
      <c r="J78" s="332">
        <f>J322</f>
        <v>0</v>
      </c>
      <c r="L78" s="123"/>
    </row>
    <row r="79" spans="1:31" s="9" customFormat="1" ht="25" customHeight="1" x14ac:dyDescent="0.2">
      <c r="B79" s="328"/>
      <c r="C79" s="329"/>
      <c r="D79" s="330" t="s">
        <v>117</v>
      </c>
      <c r="E79" s="331"/>
      <c r="F79" s="331"/>
      <c r="G79" s="331"/>
      <c r="H79" s="331"/>
      <c r="I79" s="331"/>
      <c r="J79" s="332">
        <f>J324</f>
        <v>0</v>
      </c>
      <c r="L79" s="123"/>
    </row>
    <row r="80" spans="1:31" s="2" customFormat="1" ht="21.75" customHeight="1" x14ac:dyDescent="0.2">
      <c r="A80" s="33"/>
      <c r="B80" s="300"/>
      <c r="C80" s="301"/>
      <c r="D80" s="301"/>
      <c r="E80" s="301"/>
      <c r="F80" s="301"/>
      <c r="G80" s="301"/>
      <c r="H80" s="301"/>
      <c r="I80" s="301"/>
      <c r="J80" s="301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31" s="2" customFormat="1" ht="7" customHeight="1" x14ac:dyDescent="0.2">
      <c r="A81" s="33"/>
      <c r="B81" s="320"/>
      <c r="C81" s="321"/>
      <c r="D81" s="321"/>
      <c r="E81" s="321"/>
      <c r="F81" s="321"/>
      <c r="G81" s="321"/>
      <c r="H81" s="321"/>
      <c r="I81" s="321"/>
      <c r="J81" s="321"/>
      <c r="K81" s="44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x14ac:dyDescent="0.2"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31" x14ac:dyDescent="0.2"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31" x14ac:dyDescent="0.2"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31" s="2" customFormat="1" ht="7" customHeight="1" x14ac:dyDescent="0.2">
      <c r="A85" s="33"/>
      <c r="B85" s="322"/>
      <c r="C85" s="323"/>
      <c r="D85" s="323"/>
      <c r="E85" s="323"/>
      <c r="F85" s="323"/>
      <c r="G85" s="323"/>
      <c r="H85" s="323"/>
      <c r="I85" s="323"/>
      <c r="J85" s="323"/>
      <c r="K85" s="46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" customFormat="1" ht="25" customHeight="1" x14ac:dyDescent="0.2">
      <c r="A86" s="33"/>
      <c r="B86" s="300"/>
      <c r="C86" s="298" t="s">
        <v>122</v>
      </c>
      <c r="D86" s="301"/>
      <c r="E86" s="301"/>
      <c r="F86" s="301"/>
      <c r="G86" s="301"/>
      <c r="H86" s="301"/>
      <c r="I86" s="301"/>
      <c r="J86" s="301"/>
      <c r="K86" s="33"/>
      <c r="L86" s="9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7" customHeight="1" x14ac:dyDescent="0.2">
      <c r="A87" s="33"/>
      <c r="B87" s="300"/>
      <c r="C87" s="301"/>
      <c r="D87" s="301"/>
      <c r="E87" s="301"/>
      <c r="F87" s="301"/>
      <c r="G87" s="301"/>
      <c r="H87" s="301"/>
      <c r="I87" s="301"/>
      <c r="J87" s="301"/>
      <c r="K87" s="33"/>
      <c r="L87" s="9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 x14ac:dyDescent="0.2">
      <c r="A88" s="33"/>
      <c r="B88" s="300"/>
      <c r="C88" s="299" t="s">
        <v>17</v>
      </c>
      <c r="D88" s="301"/>
      <c r="E88" s="301"/>
      <c r="F88" s="301"/>
      <c r="G88" s="301"/>
      <c r="H88" s="301"/>
      <c r="I88" s="301"/>
      <c r="J88" s="301"/>
      <c r="K88" s="33"/>
      <c r="L88" s="9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2.4" customHeight="1" x14ac:dyDescent="0.2">
      <c r="A89" s="33"/>
      <c r="B89" s="300"/>
      <c r="C89" s="301"/>
      <c r="D89" s="301"/>
      <c r="E89" s="432" t="str">
        <f>E7</f>
        <v>SPOJOVACÍ LOGISTICKÉ A PROVOZNÍ KORIDORY A ZMĚNA PŘIPOJENÍ ČEZ DISTRIBUCE a.s</v>
      </c>
      <c r="F89" s="433"/>
      <c r="G89" s="433"/>
      <c r="H89" s="433"/>
      <c r="I89" s="301"/>
      <c r="J89" s="301"/>
      <c r="K89" s="33"/>
      <c r="L89" s="9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1" customFormat="1" ht="12" customHeight="1" x14ac:dyDescent="0.2">
      <c r="B90" s="296"/>
      <c r="C90" s="299" t="s">
        <v>109</v>
      </c>
      <c r="D90" s="297"/>
      <c r="E90" s="297"/>
      <c r="F90" s="297"/>
      <c r="G90" s="297"/>
      <c r="H90" s="297"/>
      <c r="I90" s="297"/>
      <c r="J90" s="297"/>
      <c r="L90" s="21"/>
    </row>
    <row r="91" spans="1:31" s="2" customFormat="1" ht="16.399999999999999" customHeight="1" x14ac:dyDescent="0.2">
      <c r="A91" s="33"/>
      <c r="B91" s="300"/>
      <c r="C91" s="301"/>
      <c r="D91" s="301"/>
      <c r="E91" s="432" t="s">
        <v>110</v>
      </c>
      <c r="F91" s="431"/>
      <c r="G91" s="431"/>
      <c r="H91" s="431"/>
      <c r="I91" s="301"/>
      <c r="J91" s="301"/>
      <c r="K91" s="33"/>
      <c r="L91" s="9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2" customHeight="1" x14ac:dyDescent="0.2">
      <c r="A92" s="33"/>
      <c r="B92" s="300"/>
      <c r="C92" s="299" t="s">
        <v>111</v>
      </c>
      <c r="D92" s="301"/>
      <c r="E92" s="301"/>
      <c r="F92" s="301"/>
      <c r="G92" s="301"/>
      <c r="H92" s="301"/>
      <c r="I92" s="301"/>
      <c r="J92" s="301"/>
      <c r="K92" s="33"/>
      <c r="L92" s="9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6.399999999999999" customHeight="1" x14ac:dyDescent="0.2">
      <c r="A93" s="33"/>
      <c r="B93" s="300"/>
      <c r="C93" s="301"/>
      <c r="D93" s="301"/>
      <c r="E93" s="430" t="str">
        <f>E11</f>
        <v>SO 026.01 - Stavební část</v>
      </c>
      <c r="F93" s="431"/>
      <c r="G93" s="431"/>
      <c r="H93" s="431"/>
      <c r="I93" s="301"/>
      <c r="J93" s="301"/>
      <c r="K93" s="33"/>
      <c r="L93" s="9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7" customHeight="1" x14ac:dyDescent="0.2">
      <c r="A94" s="33"/>
      <c r="B94" s="300"/>
      <c r="C94" s="301"/>
      <c r="D94" s="301"/>
      <c r="E94" s="301"/>
      <c r="F94" s="301"/>
      <c r="G94" s="301"/>
      <c r="H94" s="301"/>
      <c r="I94" s="301"/>
      <c r="J94" s="301"/>
      <c r="K94" s="33"/>
      <c r="L94" s="9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2" customHeight="1" x14ac:dyDescent="0.2">
      <c r="A95" s="33"/>
      <c r="B95" s="300"/>
      <c r="C95" s="299" t="s">
        <v>21</v>
      </c>
      <c r="D95" s="301"/>
      <c r="E95" s="301"/>
      <c r="F95" s="302" t="str">
        <f>F14</f>
        <v>Oblastní nemocnice Náchod</v>
      </c>
      <c r="G95" s="301"/>
      <c r="H95" s="301"/>
      <c r="I95" s="299" t="s">
        <v>23</v>
      </c>
      <c r="J95" s="303" t="str">
        <f>IF(J14="","",J14)</f>
        <v>Vyplň údaj</v>
      </c>
      <c r="K95" s="33"/>
      <c r="L95" s="9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7" customHeight="1" x14ac:dyDescent="0.2">
      <c r="A96" s="33"/>
      <c r="B96" s="300"/>
      <c r="C96" s="301"/>
      <c r="D96" s="301"/>
      <c r="E96" s="301"/>
      <c r="F96" s="301"/>
      <c r="G96" s="301"/>
      <c r="H96" s="301"/>
      <c r="I96" s="301"/>
      <c r="J96" s="301"/>
      <c r="K96" s="33"/>
      <c r="L96" s="9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5.4" customHeight="1" x14ac:dyDescent="0.2">
      <c r="A97" s="33"/>
      <c r="B97" s="300"/>
      <c r="C97" s="299" t="s">
        <v>24</v>
      </c>
      <c r="D97" s="301"/>
      <c r="E97" s="301"/>
      <c r="F97" s="302" t="str">
        <f>E17</f>
        <v>Královéhradecký kraj</v>
      </c>
      <c r="G97" s="301"/>
      <c r="H97" s="301"/>
      <c r="I97" s="299" t="s">
        <v>30</v>
      </c>
      <c r="J97" s="324" t="str">
        <f>E23</f>
        <v>Proxion s.r.o.</v>
      </c>
      <c r="K97" s="33"/>
      <c r="L97" s="9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5.4" customHeight="1" x14ac:dyDescent="0.2">
      <c r="A98" s="33"/>
      <c r="B98" s="300"/>
      <c r="C98" s="299" t="s">
        <v>28</v>
      </c>
      <c r="D98" s="301"/>
      <c r="E98" s="301"/>
      <c r="F98" s="302" t="str">
        <f>IF(E20="","",E20)</f>
        <v>Vyplň údaj</v>
      </c>
      <c r="G98" s="301"/>
      <c r="H98" s="301"/>
      <c r="I98" s="299" t="s">
        <v>34</v>
      </c>
      <c r="J98" s="324" t="str">
        <f>E26</f>
        <v>Ivan Mezera</v>
      </c>
      <c r="K98" s="33"/>
      <c r="L98" s="9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2" customFormat="1" ht="10.4" customHeight="1" x14ac:dyDescent="0.2">
      <c r="A99" s="33"/>
      <c r="B99" s="300"/>
      <c r="C99" s="301"/>
      <c r="D99" s="301"/>
      <c r="E99" s="301"/>
      <c r="F99" s="301"/>
      <c r="G99" s="301"/>
      <c r="H99" s="301"/>
      <c r="I99" s="301"/>
      <c r="J99" s="301"/>
      <c r="K99" s="33"/>
      <c r="L99" s="98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11" customFormat="1" ht="29.25" customHeight="1" x14ac:dyDescent="0.2">
      <c r="A100" s="133"/>
      <c r="B100" s="338"/>
      <c r="C100" s="339" t="s">
        <v>123</v>
      </c>
      <c r="D100" s="340" t="s">
        <v>58</v>
      </c>
      <c r="E100" s="340" t="s">
        <v>54</v>
      </c>
      <c r="F100" s="340" t="s">
        <v>55</v>
      </c>
      <c r="G100" s="340" t="s">
        <v>124</v>
      </c>
      <c r="H100" s="340" t="s">
        <v>125</v>
      </c>
      <c r="I100" s="340" t="s">
        <v>126</v>
      </c>
      <c r="J100" s="341" t="s">
        <v>115</v>
      </c>
      <c r="K100" s="139" t="s">
        <v>127</v>
      </c>
      <c r="L100" s="140"/>
      <c r="M100" s="58" t="s">
        <v>3</v>
      </c>
      <c r="N100" s="59" t="s">
        <v>43</v>
      </c>
      <c r="O100" s="59" t="s">
        <v>128</v>
      </c>
      <c r="P100" s="59" t="s">
        <v>129</v>
      </c>
      <c r="Q100" s="59" t="s">
        <v>130</v>
      </c>
      <c r="R100" s="59" t="s">
        <v>131</v>
      </c>
      <c r="S100" s="59" t="s">
        <v>132</v>
      </c>
      <c r="T100" s="60" t="s">
        <v>133</v>
      </c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</row>
    <row r="101" spans="1:65" s="2" customFormat="1" ht="22.9" customHeight="1" x14ac:dyDescent="0.35">
      <c r="A101" s="33"/>
      <c r="B101" s="300"/>
      <c r="C101" s="342" t="s">
        <v>134</v>
      </c>
      <c r="D101" s="301"/>
      <c r="E101" s="301"/>
      <c r="F101" s="301"/>
      <c r="G101" s="301"/>
      <c r="H101" s="301"/>
      <c r="I101" s="301"/>
      <c r="J101" s="343">
        <f>BK101</f>
        <v>22350</v>
      </c>
      <c r="K101" s="33"/>
      <c r="L101" s="34"/>
      <c r="M101" s="61"/>
      <c r="N101" s="52"/>
      <c r="O101" s="62"/>
      <c r="P101" s="142" t="e">
        <f>P102+P227+#REF!+P322+P324</f>
        <v>#REF!</v>
      </c>
      <c r="Q101" s="62"/>
      <c r="R101" s="142" t="e">
        <f>R102+R227+#REF!+R322+R324</f>
        <v>#REF!</v>
      </c>
      <c r="S101" s="62"/>
      <c r="T101" s="143" t="e">
        <f>T102+T227+#REF!+T322+T324</f>
        <v>#REF!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72</v>
      </c>
      <c r="AU101" s="18" t="s">
        <v>116</v>
      </c>
      <c r="BK101" s="144">
        <f>BK102+BK227+BK322+BK324</f>
        <v>22350</v>
      </c>
    </row>
    <row r="102" spans="1:65" s="12" customFormat="1" ht="19.5" customHeight="1" x14ac:dyDescent="0.35">
      <c r="B102" s="344"/>
      <c r="C102" s="345"/>
      <c r="D102" s="346" t="s">
        <v>72</v>
      </c>
      <c r="E102" s="347" t="s">
        <v>187</v>
      </c>
      <c r="F102" s="347" t="s">
        <v>188</v>
      </c>
      <c r="G102" s="345"/>
      <c r="H102" s="345"/>
      <c r="I102" s="345"/>
      <c r="J102" s="348">
        <f>BK102</f>
        <v>0</v>
      </c>
      <c r="L102" s="145"/>
      <c r="M102" s="150"/>
      <c r="N102" s="151"/>
      <c r="O102" s="151"/>
      <c r="P102" s="152">
        <f>P103+P131+P141+P168+P218+P225</f>
        <v>0</v>
      </c>
      <c r="Q102" s="151"/>
      <c r="R102" s="152">
        <f>R103+R131+R141+R168+R218+R225</f>
        <v>21.62119861</v>
      </c>
      <c r="S102" s="151"/>
      <c r="T102" s="153">
        <f>T103+T131+T141+T168+T218+T225</f>
        <v>26.493764000000006</v>
      </c>
      <c r="AR102" s="146" t="s">
        <v>80</v>
      </c>
      <c r="AT102" s="154" t="s">
        <v>72</v>
      </c>
      <c r="AU102" s="154" t="s">
        <v>73</v>
      </c>
      <c r="AY102" s="146" t="s">
        <v>138</v>
      </c>
      <c r="BK102" s="155">
        <f>BK103+BK131+BK141+BK168+BK218+BK225</f>
        <v>0</v>
      </c>
    </row>
    <row r="103" spans="1:65" s="12" customFormat="1" ht="12.5" x14ac:dyDescent="0.25">
      <c r="B103" s="344"/>
      <c r="C103" s="345"/>
      <c r="D103" s="346" t="s">
        <v>72</v>
      </c>
      <c r="E103" s="349" t="s">
        <v>148</v>
      </c>
      <c r="F103" s="349" t="s">
        <v>189</v>
      </c>
      <c r="G103" s="345"/>
      <c r="H103" s="345"/>
      <c r="I103" s="345"/>
      <c r="J103" s="350">
        <f>BK103</f>
        <v>0</v>
      </c>
      <c r="L103" s="145"/>
      <c r="M103" s="150"/>
      <c r="N103" s="151"/>
      <c r="O103" s="151"/>
      <c r="P103" s="152">
        <f>SUM(P104:P130)</f>
        <v>0</v>
      </c>
      <c r="Q103" s="151"/>
      <c r="R103" s="152">
        <f>SUM(R104:R130)</f>
        <v>15.899846699999998</v>
      </c>
      <c r="S103" s="151"/>
      <c r="T103" s="153">
        <f>SUM(T104:T130)</f>
        <v>0</v>
      </c>
      <c r="AR103" s="146" t="s">
        <v>80</v>
      </c>
      <c r="AT103" s="154" t="s">
        <v>72</v>
      </c>
      <c r="AU103" s="154" t="s">
        <v>80</v>
      </c>
      <c r="AY103" s="146" t="s">
        <v>138</v>
      </c>
      <c r="BK103" s="155">
        <f>SUM(BK104:BK130)</f>
        <v>0</v>
      </c>
    </row>
    <row r="104" spans="1:65" s="2" customFormat="1" ht="31.9" customHeight="1" x14ac:dyDescent="0.2">
      <c r="A104" s="33"/>
      <c r="B104" s="300"/>
      <c r="C104" s="351" t="s">
        <v>80</v>
      </c>
      <c r="D104" s="351" t="s">
        <v>139</v>
      </c>
      <c r="E104" s="352" t="s">
        <v>190</v>
      </c>
      <c r="F104" s="353" t="s">
        <v>191</v>
      </c>
      <c r="G104" s="354" t="s">
        <v>192</v>
      </c>
      <c r="H104" s="355">
        <v>4.1210000000000004</v>
      </c>
      <c r="I104" s="162"/>
      <c r="J104" s="356">
        <f>ROUND(I104*H104,2)</f>
        <v>0</v>
      </c>
      <c r="K104" s="164"/>
      <c r="L104" s="34"/>
      <c r="M104" s="165" t="s">
        <v>3</v>
      </c>
      <c r="N104" s="166" t="s">
        <v>44</v>
      </c>
      <c r="O104" s="54"/>
      <c r="P104" s="167">
        <f>O104*H104</f>
        <v>0</v>
      </c>
      <c r="Q104" s="167">
        <v>0.31433</v>
      </c>
      <c r="R104" s="167">
        <f>Q104*H104</f>
        <v>1.2953539300000001</v>
      </c>
      <c r="S104" s="167">
        <v>0</v>
      </c>
      <c r="T104" s="168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69" t="s">
        <v>137</v>
      </c>
      <c r="AT104" s="169" t="s">
        <v>139</v>
      </c>
      <c r="AU104" s="169" t="s">
        <v>82</v>
      </c>
      <c r="AY104" s="18" t="s">
        <v>138</v>
      </c>
      <c r="BE104" s="170">
        <f>IF(N104="základní",J104,0)</f>
        <v>0</v>
      </c>
      <c r="BF104" s="170">
        <f>IF(N104="snížená",J104,0)</f>
        <v>0</v>
      </c>
      <c r="BG104" s="170">
        <f>IF(N104="zákl. přenesená",J104,0)</f>
        <v>0</v>
      </c>
      <c r="BH104" s="170">
        <f>IF(N104="sníž. přenesená",J104,0)</f>
        <v>0</v>
      </c>
      <c r="BI104" s="170">
        <f>IF(N104="nulová",J104,0)</f>
        <v>0</v>
      </c>
      <c r="BJ104" s="18" t="s">
        <v>80</v>
      </c>
      <c r="BK104" s="170">
        <f>ROUND(I104*H104,2)</f>
        <v>0</v>
      </c>
      <c r="BL104" s="18" t="s">
        <v>137</v>
      </c>
      <c r="BM104" s="169" t="s">
        <v>193</v>
      </c>
    </row>
    <row r="105" spans="1:65" s="13" customFormat="1" x14ac:dyDescent="0.2">
      <c r="B105" s="357"/>
      <c r="C105" s="358"/>
      <c r="D105" s="359" t="s">
        <v>194</v>
      </c>
      <c r="E105" s="360" t="s">
        <v>3</v>
      </c>
      <c r="F105" s="361" t="s">
        <v>195</v>
      </c>
      <c r="G105" s="358"/>
      <c r="H105" s="362">
        <v>4.1210000000000004</v>
      </c>
      <c r="I105" s="180"/>
      <c r="J105" s="358"/>
      <c r="L105" s="178"/>
      <c r="M105" s="181"/>
      <c r="N105" s="182"/>
      <c r="O105" s="182"/>
      <c r="P105" s="182"/>
      <c r="Q105" s="182"/>
      <c r="R105" s="182"/>
      <c r="S105" s="182"/>
      <c r="T105" s="183"/>
      <c r="AT105" s="179" t="s">
        <v>194</v>
      </c>
      <c r="AU105" s="179" t="s">
        <v>82</v>
      </c>
      <c r="AV105" s="13" t="s">
        <v>82</v>
      </c>
      <c r="AW105" s="13" t="s">
        <v>33</v>
      </c>
      <c r="AX105" s="13" t="s">
        <v>80</v>
      </c>
      <c r="AY105" s="179" t="s">
        <v>138</v>
      </c>
    </row>
    <row r="106" spans="1:65" s="2" customFormat="1" ht="21" customHeight="1" x14ac:dyDescent="0.2">
      <c r="A106" s="287"/>
      <c r="B106" s="300"/>
      <c r="C106" s="351">
        <v>95</v>
      </c>
      <c r="D106" s="351" t="s">
        <v>139</v>
      </c>
      <c r="E106" s="352" t="s">
        <v>892</v>
      </c>
      <c r="F106" s="363" t="s">
        <v>893</v>
      </c>
      <c r="G106" s="354" t="s">
        <v>894</v>
      </c>
      <c r="H106" s="355">
        <v>4</v>
      </c>
      <c r="I106" s="162"/>
      <c r="J106" s="356">
        <f>ROUND(I106*H106,2)</f>
        <v>0</v>
      </c>
      <c r="K106" s="164"/>
      <c r="L106" s="34"/>
      <c r="M106" s="165" t="s">
        <v>3</v>
      </c>
      <c r="N106" s="166" t="s">
        <v>44</v>
      </c>
      <c r="O106" s="54"/>
      <c r="P106" s="167">
        <f>O106*H106</f>
        <v>0</v>
      </c>
      <c r="Q106" s="167">
        <v>1.94302</v>
      </c>
      <c r="R106" s="167">
        <f>Q106*H106</f>
        <v>7.7720799999999999</v>
      </c>
      <c r="S106" s="167">
        <v>0</v>
      </c>
      <c r="T106" s="168">
        <f>S106*H106</f>
        <v>0</v>
      </c>
      <c r="U106" s="287"/>
      <c r="V106" s="287"/>
      <c r="W106" s="287"/>
      <c r="X106" s="287"/>
      <c r="Y106" s="287"/>
      <c r="Z106" s="287"/>
      <c r="AA106" s="287"/>
      <c r="AB106" s="287"/>
      <c r="AC106" s="287"/>
      <c r="AD106" s="287"/>
      <c r="AE106" s="287"/>
      <c r="AR106" s="169" t="s">
        <v>137</v>
      </c>
      <c r="AT106" s="169" t="s">
        <v>139</v>
      </c>
      <c r="AU106" s="169" t="s">
        <v>82</v>
      </c>
      <c r="AY106" s="18" t="s">
        <v>138</v>
      </c>
      <c r="BE106" s="170">
        <f>IF(N106="základní",J106,0)</f>
        <v>0</v>
      </c>
      <c r="BF106" s="170">
        <f>IF(N106="snížená",J106,0)</f>
        <v>0</v>
      </c>
      <c r="BG106" s="170">
        <f>IF(N106="zákl. přenesená",J106,0)</f>
        <v>0</v>
      </c>
      <c r="BH106" s="170">
        <f>IF(N106="sníž. přenesená",J106,0)</f>
        <v>0</v>
      </c>
      <c r="BI106" s="170">
        <f>IF(N106="nulová",J106,0)</f>
        <v>0</v>
      </c>
      <c r="BJ106" s="18" t="s">
        <v>80</v>
      </c>
      <c r="BK106" s="170">
        <f>ROUND(I106*H106,2)</f>
        <v>0</v>
      </c>
      <c r="BL106" s="18" t="s">
        <v>137</v>
      </c>
      <c r="BM106" s="169" t="s">
        <v>199</v>
      </c>
    </row>
    <row r="107" spans="1:65" s="2" customFormat="1" ht="21" customHeight="1" x14ac:dyDescent="0.2">
      <c r="A107" s="33"/>
      <c r="B107" s="300"/>
      <c r="C107" s="351" t="s">
        <v>82</v>
      </c>
      <c r="D107" s="351" t="s">
        <v>139</v>
      </c>
      <c r="E107" s="352" t="s">
        <v>196</v>
      </c>
      <c r="F107" s="353" t="s">
        <v>197</v>
      </c>
      <c r="G107" s="354" t="s">
        <v>198</v>
      </c>
      <c r="H107" s="355">
        <v>0.55100000000000005</v>
      </c>
      <c r="I107" s="162"/>
      <c r="J107" s="356">
        <f>ROUND(I107*H107,2)</f>
        <v>0</v>
      </c>
      <c r="K107" s="164"/>
      <c r="L107" s="34"/>
      <c r="M107" s="165" t="s">
        <v>3</v>
      </c>
      <c r="N107" s="166" t="s">
        <v>44</v>
      </c>
      <c r="O107" s="54"/>
      <c r="P107" s="167">
        <f>O107*H107</f>
        <v>0</v>
      </c>
      <c r="Q107" s="167">
        <v>1.94302</v>
      </c>
      <c r="R107" s="167">
        <f>Q107*H107</f>
        <v>1.07060402</v>
      </c>
      <c r="S107" s="167">
        <v>0</v>
      </c>
      <c r="T107" s="168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69" t="s">
        <v>137</v>
      </c>
      <c r="AT107" s="169" t="s">
        <v>139</v>
      </c>
      <c r="AU107" s="169" t="s">
        <v>82</v>
      </c>
      <c r="AY107" s="18" t="s">
        <v>138</v>
      </c>
      <c r="BE107" s="170">
        <f>IF(N107="základní",J107,0)</f>
        <v>0</v>
      </c>
      <c r="BF107" s="170">
        <f>IF(N107="snížená",J107,0)</f>
        <v>0</v>
      </c>
      <c r="BG107" s="170">
        <f>IF(N107="zákl. přenesená",J107,0)</f>
        <v>0</v>
      </c>
      <c r="BH107" s="170">
        <f>IF(N107="sníž. přenesená",J107,0)</f>
        <v>0</v>
      </c>
      <c r="BI107" s="170">
        <f>IF(N107="nulová",J107,0)</f>
        <v>0</v>
      </c>
      <c r="BJ107" s="18" t="s">
        <v>80</v>
      </c>
      <c r="BK107" s="170">
        <f>ROUND(I107*H107,2)</f>
        <v>0</v>
      </c>
      <c r="BL107" s="18" t="s">
        <v>137</v>
      </c>
      <c r="BM107" s="169" t="s">
        <v>199</v>
      </c>
    </row>
    <row r="108" spans="1:65" s="13" customFormat="1" x14ac:dyDescent="0.2">
      <c r="B108" s="357"/>
      <c r="C108" s="358"/>
      <c r="D108" s="359" t="s">
        <v>194</v>
      </c>
      <c r="E108" s="360" t="s">
        <v>3</v>
      </c>
      <c r="F108" s="361" t="s">
        <v>200</v>
      </c>
      <c r="G108" s="358"/>
      <c r="H108" s="362">
        <v>0.55100000000000005</v>
      </c>
      <c r="I108" s="180"/>
      <c r="J108" s="358"/>
      <c r="L108" s="178"/>
      <c r="M108" s="181"/>
      <c r="N108" s="182"/>
      <c r="O108" s="182"/>
      <c r="P108" s="182"/>
      <c r="Q108" s="182"/>
      <c r="R108" s="182"/>
      <c r="S108" s="182"/>
      <c r="T108" s="183"/>
      <c r="AT108" s="179" t="s">
        <v>194</v>
      </c>
      <c r="AU108" s="179" t="s">
        <v>82</v>
      </c>
      <c r="AV108" s="13" t="s">
        <v>82</v>
      </c>
      <c r="AW108" s="13" t="s">
        <v>33</v>
      </c>
      <c r="AX108" s="13" t="s">
        <v>73</v>
      </c>
      <c r="AY108" s="179" t="s">
        <v>138</v>
      </c>
    </row>
    <row r="109" spans="1:65" s="14" customFormat="1" x14ac:dyDescent="0.2">
      <c r="B109" s="364"/>
      <c r="C109" s="365"/>
      <c r="D109" s="359" t="s">
        <v>194</v>
      </c>
      <c r="E109" s="366" t="s">
        <v>3</v>
      </c>
      <c r="F109" s="367" t="s">
        <v>201</v>
      </c>
      <c r="G109" s="365"/>
      <c r="H109" s="368">
        <v>0.55100000000000005</v>
      </c>
      <c r="I109" s="186"/>
      <c r="J109" s="365"/>
      <c r="L109" s="184"/>
      <c r="M109" s="187"/>
      <c r="N109" s="188"/>
      <c r="O109" s="188"/>
      <c r="P109" s="188"/>
      <c r="Q109" s="188"/>
      <c r="R109" s="188"/>
      <c r="S109" s="188"/>
      <c r="T109" s="189"/>
      <c r="AT109" s="185" t="s">
        <v>194</v>
      </c>
      <c r="AU109" s="185" t="s">
        <v>82</v>
      </c>
      <c r="AV109" s="14" t="s">
        <v>137</v>
      </c>
      <c r="AW109" s="14" t="s">
        <v>33</v>
      </c>
      <c r="AX109" s="14" t="s">
        <v>80</v>
      </c>
      <c r="AY109" s="185" t="s">
        <v>138</v>
      </c>
    </row>
    <row r="110" spans="1:65" s="2" customFormat="1" ht="21" customHeight="1" x14ac:dyDescent="0.2">
      <c r="A110" s="33"/>
      <c r="B110" s="300"/>
      <c r="C110" s="351" t="s">
        <v>148</v>
      </c>
      <c r="D110" s="351" t="s">
        <v>139</v>
      </c>
      <c r="E110" s="352" t="s">
        <v>202</v>
      </c>
      <c r="F110" s="353" t="s">
        <v>203</v>
      </c>
      <c r="G110" s="354" t="s">
        <v>204</v>
      </c>
      <c r="H110" s="355">
        <v>0.38200000000000001</v>
      </c>
      <c r="I110" s="162"/>
      <c r="J110" s="356">
        <f>ROUND(I110*H110,2)</f>
        <v>0</v>
      </c>
      <c r="K110" s="164"/>
      <c r="L110" s="34"/>
      <c r="M110" s="165" t="s">
        <v>3</v>
      </c>
      <c r="N110" s="166" t="s">
        <v>44</v>
      </c>
      <c r="O110" s="54"/>
      <c r="P110" s="167">
        <f>O110*H110</f>
        <v>0</v>
      </c>
      <c r="Q110" s="167">
        <v>1.0900000000000001</v>
      </c>
      <c r="R110" s="167">
        <f>Q110*H110</f>
        <v>0.41638000000000003</v>
      </c>
      <c r="S110" s="167">
        <v>0</v>
      </c>
      <c r="T110" s="168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69" t="s">
        <v>137</v>
      </c>
      <c r="AT110" s="169" t="s">
        <v>139</v>
      </c>
      <c r="AU110" s="169" t="s">
        <v>82</v>
      </c>
      <c r="AY110" s="18" t="s">
        <v>138</v>
      </c>
      <c r="BE110" s="170">
        <f>IF(N110="základní",J110,0)</f>
        <v>0</v>
      </c>
      <c r="BF110" s="170">
        <f>IF(N110="snížená",J110,0)</f>
        <v>0</v>
      </c>
      <c r="BG110" s="170">
        <f>IF(N110="zákl. přenesená",J110,0)</f>
        <v>0</v>
      </c>
      <c r="BH110" s="170">
        <f>IF(N110="sníž. přenesená",J110,0)</f>
        <v>0</v>
      </c>
      <c r="BI110" s="170">
        <f>IF(N110="nulová",J110,0)</f>
        <v>0</v>
      </c>
      <c r="BJ110" s="18" t="s">
        <v>80</v>
      </c>
      <c r="BK110" s="170">
        <f>ROUND(I110*H110,2)</f>
        <v>0</v>
      </c>
      <c r="BL110" s="18" t="s">
        <v>137</v>
      </c>
      <c r="BM110" s="169" t="s">
        <v>205</v>
      </c>
    </row>
    <row r="111" spans="1:65" s="13" customFormat="1" x14ac:dyDescent="0.2">
      <c r="B111" s="357"/>
      <c r="C111" s="358"/>
      <c r="D111" s="359" t="s">
        <v>194</v>
      </c>
      <c r="E111" s="360" t="s">
        <v>3</v>
      </c>
      <c r="F111" s="361" t="s">
        <v>206</v>
      </c>
      <c r="G111" s="358"/>
      <c r="H111" s="362">
        <v>0.38200000000000001</v>
      </c>
      <c r="I111" s="180"/>
      <c r="J111" s="358"/>
      <c r="L111" s="178"/>
      <c r="M111" s="181"/>
      <c r="N111" s="182"/>
      <c r="O111" s="182"/>
      <c r="P111" s="182"/>
      <c r="Q111" s="182"/>
      <c r="R111" s="182"/>
      <c r="S111" s="182"/>
      <c r="T111" s="183"/>
      <c r="AT111" s="179" t="s">
        <v>194</v>
      </c>
      <c r="AU111" s="179" t="s">
        <v>82</v>
      </c>
      <c r="AV111" s="13" t="s">
        <v>82</v>
      </c>
      <c r="AW111" s="13" t="s">
        <v>33</v>
      </c>
      <c r="AX111" s="13" t="s">
        <v>80</v>
      </c>
      <c r="AY111" s="179" t="s">
        <v>138</v>
      </c>
    </row>
    <row r="112" spans="1:65" s="2" customFormat="1" ht="21" customHeight="1" x14ac:dyDescent="0.2">
      <c r="A112" s="33"/>
      <c r="B112" s="300"/>
      <c r="C112" s="351" t="s">
        <v>137</v>
      </c>
      <c r="D112" s="351" t="s">
        <v>139</v>
      </c>
      <c r="E112" s="352" t="s">
        <v>207</v>
      </c>
      <c r="F112" s="353" t="s">
        <v>208</v>
      </c>
      <c r="G112" s="354" t="s">
        <v>192</v>
      </c>
      <c r="H112" s="355">
        <v>0.82499999999999996</v>
      </c>
      <c r="I112" s="162"/>
      <c r="J112" s="356">
        <f>ROUND(I112*H112,2)</f>
        <v>0</v>
      </c>
      <c r="K112" s="164"/>
      <c r="L112" s="34"/>
      <c r="M112" s="165" t="s">
        <v>3</v>
      </c>
      <c r="N112" s="166" t="s">
        <v>44</v>
      </c>
      <c r="O112" s="54"/>
      <c r="P112" s="167">
        <f>O112*H112</f>
        <v>0</v>
      </c>
      <c r="Q112" s="167">
        <v>4.795E-2</v>
      </c>
      <c r="R112" s="167">
        <f>Q112*H112</f>
        <v>3.9558749999999997E-2</v>
      </c>
      <c r="S112" s="167">
        <v>0</v>
      </c>
      <c r="T112" s="168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69" t="s">
        <v>137</v>
      </c>
      <c r="AT112" s="169" t="s">
        <v>139</v>
      </c>
      <c r="AU112" s="169" t="s">
        <v>82</v>
      </c>
      <c r="AY112" s="18" t="s">
        <v>138</v>
      </c>
      <c r="BE112" s="170">
        <f>IF(N112="základní",J112,0)</f>
        <v>0</v>
      </c>
      <c r="BF112" s="170">
        <f>IF(N112="snížená",J112,0)</f>
        <v>0</v>
      </c>
      <c r="BG112" s="170">
        <f>IF(N112="zákl. přenesená",J112,0)</f>
        <v>0</v>
      </c>
      <c r="BH112" s="170">
        <f>IF(N112="sníž. přenesená",J112,0)</f>
        <v>0</v>
      </c>
      <c r="BI112" s="170">
        <f>IF(N112="nulová",J112,0)</f>
        <v>0</v>
      </c>
      <c r="BJ112" s="18" t="s">
        <v>80</v>
      </c>
      <c r="BK112" s="170">
        <f>ROUND(I112*H112,2)</f>
        <v>0</v>
      </c>
      <c r="BL112" s="18" t="s">
        <v>137</v>
      </c>
      <c r="BM112" s="169" t="s">
        <v>209</v>
      </c>
    </row>
    <row r="113" spans="1:65" s="13" customFormat="1" x14ac:dyDescent="0.2">
      <c r="B113" s="357"/>
      <c r="C113" s="358"/>
      <c r="D113" s="359" t="s">
        <v>194</v>
      </c>
      <c r="E113" s="360" t="s">
        <v>3</v>
      </c>
      <c r="F113" s="361" t="s">
        <v>210</v>
      </c>
      <c r="G113" s="358"/>
      <c r="H113" s="362">
        <v>0.375</v>
      </c>
      <c r="I113" s="180"/>
      <c r="J113" s="358"/>
      <c r="L113" s="178"/>
      <c r="M113" s="181"/>
      <c r="N113" s="182"/>
      <c r="O113" s="182"/>
      <c r="P113" s="182"/>
      <c r="Q113" s="182"/>
      <c r="R113" s="182"/>
      <c r="S113" s="182"/>
      <c r="T113" s="183"/>
      <c r="AT113" s="179" t="s">
        <v>194</v>
      </c>
      <c r="AU113" s="179" t="s">
        <v>82</v>
      </c>
      <c r="AV113" s="13" t="s">
        <v>82</v>
      </c>
      <c r="AW113" s="13" t="s">
        <v>33</v>
      </c>
      <c r="AX113" s="13" t="s">
        <v>73</v>
      </c>
      <c r="AY113" s="179" t="s">
        <v>138</v>
      </c>
    </row>
    <row r="114" spans="1:65" s="13" customFormat="1" x14ac:dyDescent="0.2">
      <c r="B114" s="357"/>
      <c r="C114" s="358"/>
      <c r="D114" s="359" t="s">
        <v>194</v>
      </c>
      <c r="E114" s="360" t="s">
        <v>3</v>
      </c>
      <c r="F114" s="361" t="s">
        <v>211</v>
      </c>
      <c r="G114" s="358"/>
      <c r="H114" s="362">
        <v>0.45</v>
      </c>
      <c r="I114" s="180"/>
      <c r="J114" s="358"/>
      <c r="L114" s="178"/>
      <c r="M114" s="181"/>
      <c r="N114" s="182"/>
      <c r="O114" s="182"/>
      <c r="P114" s="182"/>
      <c r="Q114" s="182"/>
      <c r="R114" s="182"/>
      <c r="S114" s="182"/>
      <c r="T114" s="183"/>
      <c r="AT114" s="179" t="s">
        <v>194</v>
      </c>
      <c r="AU114" s="179" t="s">
        <v>82</v>
      </c>
      <c r="AV114" s="13" t="s">
        <v>82</v>
      </c>
      <c r="AW114" s="13" t="s">
        <v>33</v>
      </c>
      <c r="AX114" s="13" t="s">
        <v>73</v>
      </c>
      <c r="AY114" s="179" t="s">
        <v>138</v>
      </c>
    </row>
    <row r="115" spans="1:65" s="14" customFormat="1" x14ac:dyDescent="0.2">
      <c r="B115" s="364"/>
      <c r="C115" s="365"/>
      <c r="D115" s="359" t="s">
        <v>194</v>
      </c>
      <c r="E115" s="366" t="s">
        <v>3</v>
      </c>
      <c r="F115" s="367" t="s">
        <v>201</v>
      </c>
      <c r="G115" s="365"/>
      <c r="H115" s="368">
        <v>0.82499999999999996</v>
      </c>
      <c r="I115" s="186"/>
      <c r="J115" s="365"/>
      <c r="L115" s="184"/>
      <c r="M115" s="187"/>
      <c r="N115" s="188"/>
      <c r="O115" s="188"/>
      <c r="P115" s="188"/>
      <c r="Q115" s="188"/>
      <c r="R115" s="188"/>
      <c r="S115" s="188"/>
      <c r="T115" s="189"/>
      <c r="AT115" s="185" t="s">
        <v>194</v>
      </c>
      <c r="AU115" s="185" t="s">
        <v>82</v>
      </c>
      <c r="AV115" s="14" t="s">
        <v>137</v>
      </c>
      <c r="AW115" s="14" t="s">
        <v>33</v>
      </c>
      <c r="AX115" s="14" t="s">
        <v>80</v>
      </c>
      <c r="AY115" s="185" t="s">
        <v>138</v>
      </c>
    </row>
    <row r="116" spans="1:65" s="2" customFormat="1" ht="31.9" customHeight="1" x14ac:dyDescent="0.2">
      <c r="A116" s="33"/>
      <c r="B116" s="300"/>
      <c r="C116" s="351" t="s">
        <v>153</v>
      </c>
      <c r="D116" s="351" t="s">
        <v>139</v>
      </c>
      <c r="E116" s="352" t="s">
        <v>212</v>
      </c>
      <c r="F116" s="353" t="s">
        <v>213</v>
      </c>
      <c r="G116" s="354" t="s">
        <v>192</v>
      </c>
      <c r="H116" s="355">
        <v>38.159999999999997</v>
      </c>
      <c r="I116" s="162"/>
      <c r="J116" s="356">
        <f>ROUND(I116*H116,2)</f>
        <v>0</v>
      </c>
      <c r="K116" s="164"/>
      <c r="L116" s="34"/>
      <c r="M116" s="165" t="s">
        <v>3</v>
      </c>
      <c r="N116" s="166" t="s">
        <v>44</v>
      </c>
      <c r="O116" s="54"/>
      <c r="P116" s="167">
        <f>O116*H116</f>
        <v>0</v>
      </c>
      <c r="Q116" s="167">
        <v>0.11549</v>
      </c>
      <c r="R116" s="167">
        <f>Q116*H116</f>
        <v>4.4070983999999997</v>
      </c>
      <c r="S116" s="167">
        <v>0</v>
      </c>
      <c r="T116" s="168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69" t="s">
        <v>137</v>
      </c>
      <c r="AT116" s="169" t="s">
        <v>139</v>
      </c>
      <c r="AU116" s="169" t="s">
        <v>82</v>
      </c>
      <c r="AY116" s="18" t="s">
        <v>138</v>
      </c>
      <c r="BE116" s="170">
        <f>IF(N116="základní",J116,0)</f>
        <v>0</v>
      </c>
      <c r="BF116" s="170">
        <f>IF(N116="snížená",J116,0)</f>
        <v>0</v>
      </c>
      <c r="BG116" s="170">
        <f>IF(N116="zákl. přenesená",J116,0)</f>
        <v>0</v>
      </c>
      <c r="BH116" s="170">
        <f>IF(N116="sníž. přenesená",J116,0)</f>
        <v>0</v>
      </c>
      <c r="BI116" s="170">
        <f>IF(N116="nulová",J116,0)</f>
        <v>0</v>
      </c>
      <c r="BJ116" s="18" t="s">
        <v>80</v>
      </c>
      <c r="BK116" s="170">
        <f>ROUND(I116*H116,2)</f>
        <v>0</v>
      </c>
      <c r="BL116" s="18" t="s">
        <v>137</v>
      </c>
      <c r="BM116" s="169" t="s">
        <v>214</v>
      </c>
    </row>
    <row r="117" spans="1:65" s="13" customFormat="1" ht="10.5" customHeight="1" x14ac:dyDescent="0.2">
      <c r="B117" s="357"/>
      <c r="C117" s="358"/>
      <c r="D117" s="359" t="s">
        <v>194</v>
      </c>
      <c r="E117" s="360" t="s">
        <v>3</v>
      </c>
      <c r="F117" s="361" t="s">
        <v>215</v>
      </c>
      <c r="G117" s="358"/>
      <c r="H117" s="362">
        <v>11.28</v>
      </c>
      <c r="I117" s="180"/>
      <c r="J117" s="358"/>
      <c r="L117" s="178"/>
      <c r="M117" s="181"/>
      <c r="N117" s="182"/>
      <c r="O117" s="182"/>
      <c r="P117" s="182"/>
      <c r="Q117" s="182"/>
      <c r="R117" s="182"/>
      <c r="S117" s="182"/>
      <c r="T117" s="183"/>
      <c r="AT117" s="179" t="s">
        <v>194</v>
      </c>
      <c r="AU117" s="179" t="s">
        <v>82</v>
      </c>
      <c r="AV117" s="13" t="s">
        <v>82</v>
      </c>
      <c r="AW117" s="13" t="s">
        <v>33</v>
      </c>
      <c r="AX117" s="13" t="s">
        <v>73</v>
      </c>
      <c r="AY117" s="179" t="s">
        <v>138</v>
      </c>
    </row>
    <row r="118" spans="1:65" s="13" customFormat="1" ht="10.5" customHeight="1" x14ac:dyDescent="0.2">
      <c r="B118" s="357"/>
      <c r="C118" s="358"/>
      <c r="D118" s="359" t="s">
        <v>194</v>
      </c>
      <c r="E118" s="360" t="s">
        <v>3</v>
      </c>
      <c r="F118" s="361" t="s">
        <v>216</v>
      </c>
      <c r="G118" s="358"/>
      <c r="H118" s="362">
        <v>-1.8</v>
      </c>
      <c r="I118" s="180"/>
      <c r="J118" s="358"/>
      <c r="L118" s="178"/>
      <c r="M118" s="181"/>
      <c r="N118" s="182"/>
      <c r="O118" s="182"/>
      <c r="P118" s="182"/>
      <c r="Q118" s="182"/>
      <c r="R118" s="182"/>
      <c r="S118" s="182"/>
      <c r="T118" s="183"/>
      <c r="AT118" s="179" t="s">
        <v>194</v>
      </c>
      <c r="AU118" s="179" t="s">
        <v>82</v>
      </c>
      <c r="AV118" s="13" t="s">
        <v>82</v>
      </c>
      <c r="AW118" s="13" t="s">
        <v>33</v>
      </c>
      <c r="AX118" s="13" t="s">
        <v>73</v>
      </c>
      <c r="AY118" s="179" t="s">
        <v>138</v>
      </c>
    </row>
    <row r="119" spans="1:65" s="13" customFormat="1" ht="10.5" customHeight="1" x14ac:dyDescent="0.2">
      <c r="B119" s="357"/>
      <c r="C119" s="358"/>
      <c r="D119" s="359" t="s">
        <v>194</v>
      </c>
      <c r="E119" s="360" t="s">
        <v>3</v>
      </c>
      <c r="F119" s="361" t="s">
        <v>217</v>
      </c>
      <c r="G119" s="358"/>
      <c r="H119" s="362">
        <v>32.4</v>
      </c>
      <c r="I119" s="180"/>
      <c r="J119" s="358"/>
      <c r="L119" s="178"/>
      <c r="M119" s="181"/>
      <c r="N119" s="182"/>
      <c r="O119" s="182"/>
      <c r="P119" s="182"/>
      <c r="Q119" s="182"/>
      <c r="R119" s="182"/>
      <c r="S119" s="182"/>
      <c r="T119" s="183"/>
      <c r="AT119" s="179" t="s">
        <v>194</v>
      </c>
      <c r="AU119" s="179" t="s">
        <v>82</v>
      </c>
      <c r="AV119" s="13" t="s">
        <v>82</v>
      </c>
      <c r="AW119" s="13" t="s">
        <v>33</v>
      </c>
      <c r="AX119" s="13" t="s">
        <v>73</v>
      </c>
      <c r="AY119" s="179" t="s">
        <v>138</v>
      </c>
    </row>
    <row r="120" spans="1:65" s="13" customFormat="1" ht="10.5" customHeight="1" x14ac:dyDescent="0.2">
      <c r="B120" s="357"/>
      <c r="C120" s="358"/>
      <c r="D120" s="359" t="s">
        <v>194</v>
      </c>
      <c r="E120" s="360" t="s">
        <v>3</v>
      </c>
      <c r="F120" s="361" t="s">
        <v>218</v>
      </c>
      <c r="G120" s="358"/>
      <c r="H120" s="362">
        <v>-5.4</v>
      </c>
      <c r="I120" s="180"/>
      <c r="J120" s="358"/>
      <c r="L120" s="178"/>
      <c r="M120" s="181"/>
      <c r="N120" s="182"/>
      <c r="O120" s="182"/>
      <c r="P120" s="182"/>
      <c r="Q120" s="182"/>
      <c r="R120" s="182"/>
      <c r="S120" s="182"/>
      <c r="T120" s="183"/>
      <c r="AT120" s="179" t="s">
        <v>194</v>
      </c>
      <c r="AU120" s="179" t="s">
        <v>82</v>
      </c>
      <c r="AV120" s="13" t="s">
        <v>82</v>
      </c>
      <c r="AW120" s="13" t="s">
        <v>33</v>
      </c>
      <c r="AX120" s="13" t="s">
        <v>73</v>
      </c>
      <c r="AY120" s="179" t="s">
        <v>138</v>
      </c>
    </row>
    <row r="121" spans="1:65" s="13" customFormat="1" ht="10.5" customHeight="1" x14ac:dyDescent="0.2">
      <c r="B121" s="357"/>
      <c r="C121" s="358"/>
      <c r="D121" s="359" t="s">
        <v>194</v>
      </c>
      <c r="E121" s="360" t="s">
        <v>3</v>
      </c>
      <c r="F121" s="361" t="s">
        <v>219</v>
      </c>
      <c r="G121" s="358"/>
      <c r="H121" s="362">
        <v>1.68</v>
      </c>
      <c r="I121" s="180"/>
      <c r="J121" s="358"/>
      <c r="L121" s="178"/>
      <c r="M121" s="181"/>
      <c r="N121" s="182"/>
      <c r="O121" s="182"/>
      <c r="P121" s="182"/>
      <c r="Q121" s="182"/>
      <c r="R121" s="182"/>
      <c r="S121" s="182"/>
      <c r="T121" s="183"/>
      <c r="AT121" s="179" t="s">
        <v>194</v>
      </c>
      <c r="AU121" s="179" t="s">
        <v>82</v>
      </c>
      <c r="AV121" s="13" t="s">
        <v>82</v>
      </c>
      <c r="AW121" s="13" t="s">
        <v>33</v>
      </c>
      <c r="AX121" s="13" t="s">
        <v>73</v>
      </c>
      <c r="AY121" s="179" t="s">
        <v>138</v>
      </c>
    </row>
    <row r="122" spans="1:65" s="14" customFormat="1" x14ac:dyDescent="0.2">
      <c r="B122" s="364"/>
      <c r="C122" s="365"/>
      <c r="D122" s="359" t="s">
        <v>194</v>
      </c>
      <c r="E122" s="366" t="s">
        <v>3</v>
      </c>
      <c r="F122" s="367" t="s">
        <v>201</v>
      </c>
      <c r="G122" s="365"/>
      <c r="H122" s="368">
        <v>38.159999999999997</v>
      </c>
      <c r="I122" s="186"/>
      <c r="J122" s="365"/>
      <c r="L122" s="184"/>
      <c r="M122" s="187"/>
      <c r="N122" s="188"/>
      <c r="O122" s="188"/>
      <c r="P122" s="188"/>
      <c r="Q122" s="188"/>
      <c r="R122" s="188"/>
      <c r="S122" s="188"/>
      <c r="T122" s="189"/>
      <c r="AT122" s="185" t="s">
        <v>194</v>
      </c>
      <c r="AU122" s="185" t="s">
        <v>82</v>
      </c>
      <c r="AV122" s="14" t="s">
        <v>137</v>
      </c>
      <c r="AW122" s="14" t="s">
        <v>33</v>
      </c>
      <c r="AX122" s="14" t="s">
        <v>80</v>
      </c>
      <c r="AY122" s="185" t="s">
        <v>138</v>
      </c>
    </row>
    <row r="123" spans="1:65" s="2" customFormat="1" ht="21" customHeight="1" x14ac:dyDescent="0.2">
      <c r="A123" s="33"/>
      <c r="B123" s="300"/>
      <c r="C123" s="351" t="s">
        <v>166</v>
      </c>
      <c r="D123" s="351" t="s">
        <v>139</v>
      </c>
      <c r="E123" s="352" t="s">
        <v>220</v>
      </c>
      <c r="F123" s="353" t="s">
        <v>221</v>
      </c>
      <c r="G123" s="354" t="s">
        <v>222</v>
      </c>
      <c r="H123" s="355">
        <v>9.6</v>
      </c>
      <c r="I123" s="162"/>
      <c r="J123" s="356">
        <f>ROUND(I123*H123,2)</f>
        <v>0</v>
      </c>
      <c r="K123" s="164"/>
      <c r="L123" s="34"/>
      <c r="M123" s="165" t="s">
        <v>3</v>
      </c>
      <c r="N123" s="166" t="s">
        <v>44</v>
      </c>
      <c r="O123" s="54"/>
      <c r="P123" s="167">
        <f>O123*H123</f>
        <v>0</v>
      </c>
      <c r="Q123" s="167">
        <v>1.2999999999999999E-4</v>
      </c>
      <c r="R123" s="167">
        <f>Q123*H123</f>
        <v>1.2479999999999998E-3</v>
      </c>
      <c r="S123" s="167">
        <v>0</v>
      </c>
      <c r="T123" s="168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9" t="s">
        <v>137</v>
      </c>
      <c r="AT123" s="169" t="s">
        <v>139</v>
      </c>
      <c r="AU123" s="169" t="s">
        <v>82</v>
      </c>
      <c r="AY123" s="18" t="s">
        <v>138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8" t="s">
        <v>80</v>
      </c>
      <c r="BK123" s="170">
        <f>ROUND(I123*H123,2)</f>
        <v>0</v>
      </c>
      <c r="BL123" s="18" t="s">
        <v>137</v>
      </c>
      <c r="BM123" s="169" t="s">
        <v>223</v>
      </c>
    </row>
    <row r="124" spans="1:65" s="13" customFormat="1" x14ac:dyDescent="0.2">
      <c r="B124" s="357"/>
      <c r="C124" s="358"/>
      <c r="D124" s="359" t="s">
        <v>194</v>
      </c>
      <c r="E124" s="360" t="s">
        <v>3</v>
      </c>
      <c r="F124" s="361" t="s">
        <v>224</v>
      </c>
      <c r="G124" s="358"/>
      <c r="H124" s="362">
        <v>9.6</v>
      </c>
      <c r="I124" s="180"/>
      <c r="J124" s="358"/>
      <c r="L124" s="178"/>
      <c r="M124" s="181"/>
      <c r="N124" s="182"/>
      <c r="O124" s="182"/>
      <c r="P124" s="182"/>
      <c r="Q124" s="182"/>
      <c r="R124" s="182"/>
      <c r="S124" s="182"/>
      <c r="T124" s="183"/>
      <c r="AT124" s="179" t="s">
        <v>194</v>
      </c>
      <c r="AU124" s="179" t="s">
        <v>82</v>
      </c>
      <c r="AV124" s="13" t="s">
        <v>82</v>
      </c>
      <c r="AW124" s="13" t="s">
        <v>33</v>
      </c>
      <c r="AX124" s="13" t="s">
        <v>80</v>
      </c>
      <c r="AY124" s="179" t="s">
        <v>138</v>
      </c>
    </row>
    <row r="125" spans="1:65" s="2" customFormat="1" ht="21" customHeight="1" x14ac:dyDescent="0.2">
      <c r="A125" s="33"/>
      <c r="B125" s="300"/>
      <c r="C125" s="351" t="s">
        <v>225</v>
      </c>
      <c r="D125" s="351" t="s">
        <v>139</v>
      </c>
      <c r="E125" s="352" t="s">
        <v>226</v>
      </c>
      <c r="F125" s="353" t="s">
        <v>227</v>
      </c>
      <c r="G125" s="354" t="s">
        <v>222</v>
      </c>
      <c r="H125" s="355">
        <v>15.3</v>
      </c>
      <c r="I125" s="162"/>
      <c r="J125" s="356">
        <f>ROUND(I125*H125,2)</f>
        <v>0</v>
      </c>
      <c r="K125" s="164"/>
      <c r="L125" s="34"/>
      <c r="M125" s="165" t="s">
        <v>3</v>
      </c>
      <c r="N125" s="166" t="s">
        <v>44</v>
      </c>
      <c r="O125" s="54"/>
      <c r="P125" s="167">
        <f>O125*H125</f>
        <v>0</v>
      </c>
      <c r="Q125" s="167">
        <v>2.0000000000000001E-4</v>
      </c>
      <c r="R125" s="167">
        <f>Q125*H125</f>
        <v>3.0600000000000002E-3</v>
      </c>
      <c r="S125" s="167">
        <v>0</v>
      </c>
      <c r="T125" s="168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9" t="s">
        <v>137</v>
      </c>
      <c r="AT125" s="169" t="s">
        <v>139</v>
      </c>
      <c r="AU125" s="169" t="s">
        <v>82</v>
      </c>
      <c r="AY125" s="18" t="s">
        <v>138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8" t="s">
        <v>80</v>
      </c>
      <c r="BK125" s="170">
        <f>ROUND(I125*H125,2)</f>
        <v>0</v>
      </c>
      <c r="BL125" s="18" t="s">
        <v>137</v>
      </c>
      <c r="BM125" s="169" t="s">
        <v>228</v>
      </c>
    </row>
    <row r="126" spans="1:65" s="13" customFormat="1" x14ac:dyDescent="0.2">
      <c r="B126" s="357"/>
      <c r="C126" s="358"/>
      <c r="D126" s="359" t="s">
        <v>194</v>
      </c>
      <c r="E126" s="360" t="s">
        <v>3</v>
      </c>
      <c r="F126" s="361" t="s">
        <v>229</v>
      </c>
      <c r="G126" s="358"/>
      <c r="H126" s="362">
        <v>18.899999999999999</v>
      </c>
      <c r="I126" s="180"/>
      <c r="J126" s="358"/>
      <c r="L126" s="178"/>
      <c r="M126" s="181"/>
      <c r="N126" s="182"/>
      <c r="O126" s="182"/>
      <c r="P126" s="182"/>
      <c r="Q126" s="182"/>
      <c r="R126" s="182"/>
      <c r="S126" s="182"/>
      <c r="T126" s="183"/>
      <c r="AT126" s="179" t="s">
        <v>194</v>
      </c>
      <c r="AU126" s="179" t="s">
        <v>82</v>
      </c>
      <c r="AV126" s="13" t="s">
        <v>82</v>
      </c>
      <c r="AW126" s="13" t="s">
        <v>33</v>
      </c>
      <c r="AX126" s="13" t="s">
        <v>73</v>
      </c>
      <c r="AY126" s="179" t="s">
        <v>138</v>
      </c>
    </row>
    <row r="127" spans="1:65" s="13" customFormat="1" x14ac:dyDescent="0.2">
      <c r="B127" s="357"/>
      <c r="C127" s="358"/>
      <c r="D127" s="359" t="s">
        <v>194</v>
      </c>
      <c r="E127" s="360" t="s">
        <v>3</v>
      </c>
      <c r="F127" s="361" t="s">
        <v>230</v>
      </c>
      <c r="G127" s="358"/>
      <c r="H127" s="362">
        <v>-3.6</v>
      </c>
      <c r="I127" s="180"/>
      <c r="J127" s="358"/>
      <c r="L127" s="178"/>
      <c r="M127" s="181"/>
      <c r="N127" s="182"/>
      <c r="O127" s="182"/>
      <c r="P127" s="182"/>
      <c r="Q127" s="182"/>
      <c r="R127" s="182"/>
      <c r="S127" s="182"/>
      <c r="T127" s="183"/>
      <c r="AT127" s="179" t="s">
        <v>194</v>
      </c>
      <c r="AU127" s="179" t="s">
        <v>82</v>
      </c>
      <c r="AV127" s="13" t="s">
        <v>82</v>
      </c>
      <c r="AW127" s="13" t="s">
        <v>33</v>
      </c>
      <c r="AX127" s="13" t="s">
        <v>73</v>
      </c>
      <c r="AY127" s="179" t="s">
        <v>138</v>
      </c>
    </row>
    <row r="128" spans="1:65" s="14" customFormat="1" x14ac:dyDescent="0.2">
      <c r="B128" s="364"/>
      <c r="C128" s="365"/>
      <c r="D128" s="359" t="s">
        <v>194</v>
      </c>
      <c r="E128" s="366" t="s">
        <v>3</v>
      </c>
      <c r="F128" s="367" t="s">
        <v>201</v>
      </c>
      <c r="G128" s="365"/>
      <c r="H128" s="368">
        <v>15.299999999999999</v>
      </c>
      <c r="I128" s="186"/>
      <c r="J128" s="365"/>
      <c r="L128" s="184"/>
      <c r="M128" s="187"/>
      <c r="N128" s="188"/>
      <c r="O128" s="188"/>
      <c r="P128" s="188"/>
      <c r="Q128" s="188"/>
      <c r="R128" s="188"/>
      <c r="S128" s="188"/>
      <c r="T128" s="189"/>
      <c r="AT128" s="185" t="s">
        <v>194</v>
      </c>
      <c r="AU128" s="185" t="s">
        <v>82</v>
      </c>
      <c r="AV128" s="14" t="s">
        <v>137</v>
      </c>
      <c r="AW128" s="14" t="s">
        <v>33</v>
      </c>
      <c r="AX128" s="14" t="s">
        <v>80</v>
      </c>
      <c r="AY128" s="185" t="s">
        <v>138</v>
      </c>
    </row>
    <row r="129" spans="1:65" s="2" customFormat="1" ht="31.9" customHeight="1" x14ac:dyDescent="0.2">
      <c r="A129" s="33"/>
      <c r="B129" s="300"/>
      <c r="C129" s="351" t="s">
        <v>231</v>
      </c>
      <c r="D129" s="351" t="s">
        <v>139</v>
      </c>
      <c r="E129" s="352" t="s">
        <v>232</v>
      </c>
      <c r="F129" s="353" t="s">
        <v>233</v>
      </c>
      <c r="G129" s="354" t="s">
        <v>192</v>
      </c>
      <c r="H129" s="355">
        <v>5.0199999999999996</v>
      </c>
      <c r="I129" s="162"/>
      <c r="J129" s="356">
        <f>ROUND(I129*H129,2)</f>
        <v>0</v>
      </c>
      <c r="K129" s="164"/>
      <c r="L129" s="34"/>
      <c r="M129" s="165" t="s">
        <v>3</v>
      </c>
      <c r="N129" s="166" t="s">
        <v>44</v>
      </c>
      <c r="O129" s="54"/>
      <c r="P129" s="167">
        <f>O129*H129</f>
        <v>0</v>
      </c>
      <c r="Q129" s="167">
        <v>0.17818000000000001</v>
      </c>
      <c r="R129" s="167">
        <f>Q129*H129</f>
        <v>0.89446359999999991</v>
      </c>
      <c r="S129" s="167">
        <v>0</v>
      </c>
      <c r="T129" s="16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9" t="s">
        <v>137</v>
      </c>
      <c r="AT129" s="169" t="s">
        <v>139</v>
      </c>
      <c r="AU129" s="169" t="s">
        <v>82</v>
      </c>
      <c r="AY129" s="18" t="s">
        <v>138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8" t="s">
        <v>80</v>
      </c>
      <c r="BK129" s="170">
        <f>ROUND(I129*H129,2)</f>
        <v>0</v>
      </c>
      <c r="BL129" s="18" t="s">
        <v>137</v>
      </c>
      <c r="BM129" s="169" t="s">
        <v>234</v>
      </c>
    </row>
    <row r="130" spans="1:65" s="13" customFormat="1" x14ac:dyDescent="0.2">
      <c r="B130" s="357"/>
      <c r="C130" s="358"/>
      <c r="D130" s="359" t="s">
        <v>194</v>
      </c>
      <c r="E130" s="360" t="s">
        <v>3</v>
      </c>
      <c r="F130" s="361" t="s">
        <v>235</v>
      </c>
      <c r="G130" s="358"/>
      <c r="H130" s="362">
        <v>5.0199999999999996</v>
      </c>
      <c r="I130" s="180"/>
      <c r="J130" s="358"/>
      <c r="L130" s="178"/>
      <c r="M130" s="181"/>
      <c r="N130" s="182"/>
      <c r="O130" s="182"/>
      <c r="P130" s="182"/>
      <c r="Q130" s="182"/>
      <c r="R130" s="182"/>
      <c r="S130" s="182"/>
      <c r="T130" s="183"/>
      <c r="AT130" s="179" t="s">
        <v>194</v>
      </c>
      <c r="AU130" s="179" t="s">
        <v>82</v>
      </c>
      <c r="AV130" s="13" t="s">
        <v>82</v>
      </c>
      <c r="AW130" s="13" t="s">
        <v>33</v>
      </c>
      <c r="AX130" s="13" t="s">
        <v>80</v>
      </c>
      <c r="AY130" s="179" t="s">
        <v>138</v>
      </c>
    </row>
    <row r="131" spans="1:65" s="12" customFormat="1" ht="18" customHeight="1" x14ac:dyDescent="0.25">
      <c r="B131" s="344"/>
      <c r="C131" s="345"/>
      <c r="D131" s="346" t="s">
        <v>72</v>
      </c>
      <c r="E131" s="349" t="s">
        <v>137</v>
      </c>
      <c r="F131" s="349" t="s">
        <v>236</v>
      </c>
      <c r="G131" s="345"/>
      <c r="H131" s="345"/>
      <c r="I131" s="148"/>
      <c r="J131" s="350">
        <f>BK131</f>
        <v>0</v>
      </c>
      <c r="L131" s="145"/>
      <c r="M131" s="150"/>
      <c r="N131" s="151"/>
      <c r="O131" s="151"/>
      <c r="P131" s="152">
        <f>SUM(P132:P140)</f>
        <v>0</v>
      </c>
      <c r="Q131" s="151"/>
      <c r="R131" s="152">
        <f>SUM(R132:R140)</f>
        <v>0.51352756999999993</v>
      </c>
      <c r="S131" s="151"/>
      <c r="T131" s="153">
        <f>SUM(T132:T140)</f>
        <v>0</v>
      </c>
      <c r="AR131" s="146" t="s">
        <v>80</v>
      </c>
      <c r="AT131" s="154" t="s">
        <v>72</v>
      </c>
      <c r="AU131" s="154" t="s">
        <v>80</v>
      </c>
      <c r="AY131" s="146" t="s">
        <v>138</v>
      </c>
      <c r="BK131" s="155">
        <f>SUM(BK132:BK140)</f>
        <v>0</v>
      </c>
    </row>
    <row r="132" spans="1:65" s="2" customFormat="1" ht="21" customHeight="1" x14ac:dyDescent="0.2">
      <c r="A132" s="33"/>
      <c r="B132" s="300"/>
      <c r="C132" s="351" t="s">
        <v>237</v>
      </c>
      <c r="D132" s="351" t="s">
        <v>139</v>
      </c>
      <c r="E132" s="352" t="s">
        <v>238</v>
      </c>
      <c r="F132" s="353" t="s">
        <v>239</v>
      </c>
      <c r="G132" s="354" t="s">
        <v>198</v>
      </c>
      <c r="H132" s="355">
        <v>0.217</v>
      </c>
      <c r="I132" s="162"/>
      <c r="J132" s="356">
        <f>ROUND(I132*H132,2)</f>
        <v>0</v>
      </c>
      <c r="K132" s="164"/>
      <c r="L132" s="34"/>
      <c r="M132" s="165" t="s">
        <v>3</v>
      </c>
      <c r="N132" s="166" t="s">
        <v>44</v>
      </c>
      <c r="O132" s="54"/>
      <c r="P132" s="167">
        <f>O132*H132</f>
        <v>0</v>
      </c>
      <c r="Q132" s="167">
        <v>2.2564500000000001</v>
      </c>
      <c r="R132" s="167">
        <f>Q132*H132</f>
        <v>0.48964964999999999</v>
      </c>
      <c r="S132" s="167">
        <v>0</v>
      </c>
      <c r="T132" s="168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9" t="s">
        <v>137</v>
      </c>
      <c r="AT132" s="169" t="s">
        <v>139</v>
      </c>
      <c r="AU132" s="169" t="s">
        <v>82</v>
      </c>
      <c r="AY132" s="18" t="s">
        <v>138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8" t="s">
        <v>80</v>
      </c>
      <c r="BK132" s="170">
        <f>ROUND(I132*H132,2)</f>
        <v>0</v>
      </c>
      <c r="BL132" s="18" t="s">
        <v>137</v>
      </c>
      <c r="BM132" s="169" t="s">
        <v>240</v>
      </c>
    </row>
    <row r="133" spans="1:65" s="13" customFormat="1" x14ac:dyDescent="0.2">
      <c r="B133" s="357"/>
      <c r="C133" s="358"/>
      <c r="D133" s="359" t="s">
        <v>194</v>
      </c>
      <c r="E133" s="360" t="s">
        <v>3</v>
      </c>
      <c r="F133" s="361" t="s">
        <v>241</v>
      </c>
      <c r="G133" s="358"/>
      <c r="H133" s="362">
        <v>0.217</v>
      </c>
      <c r="I133" s="180"/>
      <c r="J133" s="358"/>
      <c r="L133" s="178"/>
      <c r="M133" s="181"/>
      <c r="N133" s="182"/>
      <c r="O133" s="182"/>
      <c r="P133" s="182"/>
      <c r="Q133" s="182"/>
      <c r="R133" s="182"/>
      <c r="S133" s="182"/>
      <c r="T133" s="183"/>
      <c r="AT133" s="179" t="s">
        <v>194</v>
      </c>
      <c r="AU133" s="179" t="s">
        <v>82</v>
      </c>
      <c r="AV133" s="13" t="s">
        <v>82</v>
      </c>
      <c r="AW133" s="13" t="s">
        <v>33</v>
      </c>
      <c r="AX133" s="13" t="s">
        <v>73</v>
      </c>
      <c r="AY133" s="179" t="s">
        <v>138</v>
      </c>
    </row>
    <row r="134" spans="1:65" s="14" customFormat="1" x14ac:dyDescent="0.2">
      <c r="B134" s="364"/>
      <c r="C134" s="365"/>
      <c r="D134" s="359" t="s">
        <v>194</v>
      </c>
      <c r="E134" s="366" t="s">
        <v>3</v>
      </c>
      <c r="F134" s="367" t="s">
        <v>201</v>
      </c>
      <c r="G134" s="365"/>
      <c r="H134" s="368">
        <v>0.217</v>
      </c>
      <c r="I134" s="186"/>
      <c r="J134" s="365"/>
      <c r="L134" s="184"/>
      <c r="M134" s="187"/>
      <c r="N134" s="188"/>
      <c r="O134" s="188"/>
      <c r="P134" s="188"/>
      <c r="Q134" s="188"/>
      <c r="R134" s="188"/>
      <c r="S134" s="188"/>
      <c r="T134" s="189"/>
      <c r="AT134" s="185" t="s">
        <v>194</v>
      </c>
      <c r="AU134" s="185" t="s">
        <v>82</v>
      </c>
      <c r="AV134" s="14" t="s">
        <v>137</v>
      </c>
      <c r="AW134" s="14" t="s">
        <v>33</v>
      </c>
      <c r="AX134" s="14" t="s">
        <v>80</v>
      </c>
      <c r="AY134" s="185" t="s">
        <v>138</v>
      </c>
    </row>
    <row r="135" spans="1:65" s="2" customFormat="1" ht="21" customHeight="1" x14ac:dyDescent="0.2">
      <c r="A135" s="33"/>
      <c r="B135" s="300"/>
      <c r="C135" s="351" t="s">
        <v>242</v>
      </c>
      <c r="D135" s="351" t="s">
        <v>139</v>
      </c>
      <c r="E135" s="352" t="s">
        <v>243</v>
      </c>
      <c r="F135" s="353" t="s">
        <v>244</v>
      </c>
      <c r="G135" s="354" t="s">
        <v>192</v>
      </c>
      <c r="H135" s="355">
        <v>3.78</v>
      </c>
      <c r="I135" s="162"/>
      <c r="J135" s="356">
        <f>ROUND(I135*H135,2)</f>
        <v>0</v>
      </c>
      <c r="K135" s="164"/>
      <c r="L135" s="34"/>
      <c r="M135" s="165" t="s">
        <v>3</v>
      </c>
      <c r="N135" s="166" t="s">
        <v>44</v>
      </c>
      <c r="O135" s="54"/>
      <c r="P135" s="167">
        <f>O135*H135</f>
        <v>0</v>
      </c>
      <c r="Q135" s="167">
        <v>5.7600000000000004E-3</v>
      </c>
      <c r="R135" s="167">
        <f>Q135*H135</f>
        <v>2.1772800000000002E-2</v>
      </c>
      <c r="S135" s="167">
        <v>0</v>
      </c>
      <c r="T135" s="168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9" t="s">
        <v>137</v>
      </c>
      <c r="AT135" s="169" t="s">
        <v>139</v>
      </c>
      <c r="AU135" s="169" t="s">
        <v>82</v>
      </c>
      <c r="AY135" s="18" t="s">
        <v>138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8" t="s">
        <v>80</v>
      </c>
      <c r="BK135" s="170">
        <f>ROUND(I135*H135,2)</f>
        <v>0</v>
      </c>
      <c r="BL135" s="18" t="s">
        <v>137</v>
      </c>
      <c r="BM135" s="169" t="s">
        <v>245</v>
      </c>
    </row>
    <row r="136" spans="1:65" s="13" customFormat="1" x14ac:dyDescent="0.2">
      <c r="B136" s="357"/>
      <c r="C136" s="358"/>
      <c r="D136" s="359" t="s">
        <v>194</v>
      </c>
      <c r="E136" s="360" t="s">
        <v>3</v>
      </c>
      <c r="F136" s="361" t="s">
        <v>246</v>
      </c>
      <c r="G136" s="358"/>
      <c r="H136" s="362">
        <v>3.78</v>
      </c>
      <c r="I136" s="180"/>
      <c r="J136" s="358"/>
      <c r="L136" s="178"/>
      <c r="M136" s="181"/>
      <c r="N136" s="182"/>
      <c r="O136" s="182"/>
      <c r="P136" s="182"/>
      <c r="Q136" s="182"/>
      <c r="R136" s="182"/>
      <c r="S136" s="182"/>
      <c r="T136" s="183"/>
      <c r="AT136" s="179" t="s">
        <v>194</v>
      </c>
      <c r="AU136" s="179" t="s">
        <v>82</v>
      </c>
      <c r="AV136" s="13" t="s">
        <v>82</v>
      </c>
      <c r="AW136" s="13" t="s">
        <v>33</v>
      </c>
      <c r="AX136" s="13" t="s">
        <v>73</v>
      </c>
      <c r="AY136" s="179" t="s">
        <v>138</v>
      </c>
    </row>
    <row r="137" spans="1:65" s="14" customFormat="1" x14ac:dyDescent="0.2">
      <c r="B137" s="364"/>
      <c r="C137" s="365"/>
      <c r="D137" s="359" t="s">
        <v>194</v>
      </c>
      <c r="E137" s="366" t="s">
        <v>3</v>
      </c>
      <c r="F137" s="367" t="s">
        <v>201</v>
      </c>
      <c r="G137" s="365"/>
      <c r="H137" s="368">
        <v>3.78</v>
      </c>
      <c r="I137" s="186"/>
      <c r="J137" s="365"/>
      <c r="L137" s="184"/>
      <c r="M137" s="187"/>
      <c r="N137" s="188"/>
      <c r="O137" s="188"/>
      <c r="P137" s="188"/>
      <c r="Q137" s="188"/>
      <c r="R137" s="188"/>
      <c r="S137" s="188"/>
      <c r="T137" s="189"/>
      <c r="AT137" s="185" t="s">
        <v>194</v>
      </c>
      <c r="AU137" s="185" t="s">
        <v>82</v>
      </c>
      <c r="AV137" s="14" t="s">
        <v>137</v>
      </c>
      <c r="AW137" s="14" t="s">
        <v>33</v>
      </c>
      <c r="AX137" s="14" t="s">
        <v>80</v>
      </c>
      <c r="AY137" s="185" t="s">
        <v>138</v>
      </c>
    </row>
    <row r="138" spans="1:65" s="2" customFormat="1" ht="21" customHeight="1" x14ac:dyDescent="0.2">
      <c r="A138" s="33"/>
      <c r="B138" s="300"/>
      <c r="C138" s="351" t="s">
        <v>247</v>
      </c>
      <c r="D138" s="351" t="s">
        <v>139</v>
      </c>
      <c r="E138" s="352" t="s">
        <v>248</v>
      </c>
      <c r="F138" s="353" t="s">
        <v>249</v>
      </c>
      <c r="G138" s="354" t="s">
        <v>192</v>
      </c>
      <c r="H138" s="355">
        <v>3.78</v>
      </c>
      <c r="I138" s="162"/>
      <c r="J138" s="356">
        <f>ROUND(I138*H138,2)</f>
        <v>0</v>
      </c>
      <c r="K138" s="164"/>
      <c r="L138" s="34"/>
      <c r="M138" s="165" t="s">
        <v>3</v>
      </c>
      <c r="N138" s="166" t="s">
        <v>44</v>
      </c>
      <c r="O138" s="54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9" t="s">
        <v>137</v>
      </c>
      <c r="AT138" s="169" t="s">
        <v>139</v>
      </c>
      <c r="AU138" s="169" t="s">
        <v>82</v>
      </c>
      <c r="AY138" s="18" t="s">
        <v>138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8" t="s">
        <v>80</v>
      </c>
      <c r="BK138" s="170">
        <f>ROUND(I138*H138,2)</f>
        <v>0</v>
      </c>
      <c r="BL138" s="18" t="s">
        <v>137</v>
      </c>
      <c r="BM138" s="169" t="s">
        <v>250</v>
      </c>
    </row>
    <row r="139" spans="1:65" s="2" customFormat="1" ht="21" customHeight="1" x14ac:dyDescent="0.2">
      <c r="A139" s="33"/>
      <c r="B139" s="300"/>
      <c r="C139" s="351" t="s">
        <v>251</v>
      </c>
      <c r="D139" s="351" t="s">
        <v>139</v>
      </c>
      <c r="E139" s="352" t="s">
        <v>252</v>
      </c>
      <c r="F139" s="353" t="s">
        <v>253</v>
      </c>
      <c r="G139" s="354" t="s">
        <v>204</v>
      </c>
      <c r="H139" s="355">
        <v>2E-3</v>
      </c>
      <c r="I139" s="162"/>
      <c r="J139" s="356">
        <f>ROUND(I139*H139,2)</f>
        <v>0</v>
      </c>
      <c r="K139" s="164"/>
      <c r="L139" s="34"/>
      <c r="M139" s="165" t="s">
        <v>3</v>
      </c>
      <c r="N139" s="166" t="s">
        <v>44</v>
      </c>
      <c r="O139" s="54"/>
      <c r="P139" s="167">
        <f>O139*H139</f>
        <v>0</v>
      </c>
      <c r="Q139" s="167">
        <v>1.0525599999999999</v>
      </c>
      <c r="R139" s="167">
        <f>Q139*H139</f>
        <v>2.1051199999999998E-3</v>
      </c>
      <c r="S139" s="167">
        <v>0</v>
      </c>
      <c r="T139" s="168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9" t="s">
        <v>137</v>
      </c>
      <c r="AT139" s="169" t="s">
        <v>139</v>
      </c>
      <c r="AU139" s="169" t="s">
        <v>82</v>
      </c>
      <c r="AY139" s="18" t="s">
        <v>138</v>
      </c>
      <c r="BE139" s="170">
        <f>IF(N139="základní",J139,0)</f>
        <v>0</v>
      </c>
      <c r="BF139" s="170">
        <f>IF(N139="snížená",J139,0)</f>
        <v>0</v>
      </c>
      <c r="BG139" s="170">
        <f>IF(N139="zákl. přenesená",J139,0)</f>
        <v>0</v>
      </c>
      <c r="BH139" s="170">
        <f>IF(N139="sníž. přenesená",J139,0)</f>
        <v>0</v>
      </c>
      <c r="BI139" s="170">
        <f>IF(N139="nulová",J139,0)</f>
        <v>0</v>
      </c>
      <c r="BJ139" s="18" t="s">
        <v>80</v>
      </c>
      <c r="BK139" s="170">
        <f>ROUND(I139*H139,2)</f>
        <v>0</v>
      </c>
      <c r="BL139" s="18" t="s">
        <v>137</v>
      </c>
      <c r="BM139" s="169" t="s">
        <v>254</v>
      </c>
    </row>
    <row r="140" spans="1:65" s="13" customFormat="1" x14ac:dyDescent="0.2">
      <c r="B140" s="357"/>
      <c r="C140" s="358"/>
      <c r="D140" s="359" t="s">
        <v>194</v>
      </c>
      <c r="E140" s="360" t="s">
        <v>3</v>
      </c>
      <c r="F140" s="361" t="s">
        <v>255</v>
      </c>
      <c r="G140" s="358"/>
      <c r="H140" s="362">
        <v>2E-3</v>
      </c>
      <c r="I140" s="180"/>
      <c r="J140" s="358"/>
      <c r="L140" s="178"/>
      <c r="M140" s="181"/>
      <c r="N140" s="182"/>
      <c r="O140" s="182"/>
      <c r="P140" s="182"/>
      <c r="Q140" s="182"/>
      <c r="R140" s="182"/>
      <c r="S140" s="182"/>
      <c r="T140" s="183"/>
      <c r="AT140" s="179" t="s">
        <v>194</v>
      </c>
      <c r="AU140" s="179" t="s">
        <v>82</v>
      </c>
      <c r="AV140" s="13" t="s">
        <v>82</v>
      </c>
      <c r="AW140" s="13" t="s">
        <v>33</v>
      </c>
      <c r="AX140" s="13" t="s">
        <v>80</v>
      </c>
      <c r="AY140" s="179" t="s">
        <v>138</v>
      </c>
    </row>
    <row r="141" spans="1:65" s="12" customFormat="1" ht="22.9" customHeight="1" x14ac:dyDescent="0.25">
      <c r="B141" s="344"/>
      <c r="C141" s="345"/>
      <c r="D141" s="346" t="s">
        <v>72</v>
      </c>
      <c r="E141" s="349" t="s">
        <v>166</v>
      </c>
      <c r="F141" s="349" t="s">
        <v>256</v>
      </c>
      <c r="G141" s="345"/>
      <c r="H141" s="345"/>
      <c r="I141" s="148"/>
      <c r="J141" s="350">
        <f>BK141</f>
        <v>0</v>
      </c>
      <c r="L141" s="145"/>
      <c r="M141" s="150"/>
      <c r="N141" s="151"/>
      <c r="O141" s="151"/>
      <c r="P141" s="152">
        <f>SUM(P142:P167)</f>
        <v>0</v>
      </c>
      <c r="Q141" s="151"/>
      <c r="R141" s="152">
        <f>SUM(R142:R167)</f>
        <v>4.6412811399999994</v>
      </c>
      <c r="S141" s="151"/>
      <c r="T141" s="153">
        <f>SUM(T142:T167)</f>
        <v>0</v>
      </c>
      <c r="AR141" s="146" t="s">
        <v>80</v>
      </c>
      <c r="AT141" s="154" t="s">
        <v>72</v>
      </c>
      <c r="AU141" s="154" t="s">
        <v>80</v>
      </c>
      <c r="AY141" s="146" t="s">
        <v>138</v>
      </c>
      <c r="BK141" s="155">
        <f>SUM(BK142:BK167)</f>
        <v>0</v>
      </c>
    </row>
    <row r="142" spans="1:65" s="2" customFormat="1" ht="21" customHeight="1" x14ac:dyDescent="0.2">
      <c r="A142" s="33"/>
      <c r="B142" s="300"/>
      <c r="C142" s="351" t="s">
        <v>257</v>
      </c>
      <c r="D142" s="351" t="s">
        <v>139</v>
      </c>
      <c r="E142" s="352" t="s">
        <v>258</v>
      </c>
      <c r="F142" s="353" t="s">
        <v>259</v>
      </c>
      <c r="G142" s="354" t="s">
        <v>260</v>
      </c>
      <c r="H142" s="355">
        <v>12</v>
      </c>
      <c r="I142" s="162"/>
      <c r="J142" s="356">
        <f>ROUND(I142*H142,2)</f>
        <v>0</v>
      </c>
      <c r="K142" s="164"/>
      <c r="L142" s="34"/>
      <c r="M142" s="165" t="s">
        <v>3</v>
      </c>
      <c r="N142" s="166" t="s">
        <v>44</v>
      </c>
      <c r="O142" s="54"/>
      <c r="P142" s="167">
        <f>O142*H142</f>
        <v>0</v>
      </c>
      <c r="Q142" s="167">
        <v>3.5999999999999999E-3</v>
      </c>
      <c r="R142" s="167">
        <f>Q142*H142</f>
        <v>4.3200000000000002E-2</v>
      </c>
      <c r="S142" s="167">
        <v>0</v>
      </c>
      <c r="T142" s="168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9" t="s">
        <v>137</v>
      </c>
      <c r="AT142" s="169" t="s">
        <v>139</v>
      </c>
      <c r="AU142" s="169" t="s">
        <v>82</v>
      </c>
      <c r="AY142" s="18" t="s">
        <v>138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18" t="s">
        <v>80</v>
      </c>
      <c r="BK142" s="170">
        <f>ROUND(I142*H142,2)</f>
        <v>0</v>
      </c>
      <c r="BL142" s="18" t="s">
        <v>137</v>
      </c>
      <c r="BM142" s="169" t="s">
        <v>261</v>
      </c>
    </row>
    <row r="143" spans="1:65" s="2" customFormat="1" ht="31.9" customHeight="1" x14ac:dyDescent="0.2">
      <c r="A143" s="33"/>
      <c r="B143" s="300"/>
      <c r="C143" s="351" t="s">
        <v>262</v>
      </c>
      <c r="D143" s="351" t="s">
        <v>139</v>
      </c>
      <c r="E143" s="352" t="s">
        <v>263</v>
      </c>
      <c r="F143" s="353" t="s">
        <v>264</v>
      </c>
      <c r="G143" s="354" t="s">
        <v>192</v>
      </c>
      <c r="H143" s="355">
        <v>14</v>
      </c>
      <c r="I143" s="162"/>
      <c r="J143" s="356">
        <f>ROUND(I143*H143,2)</f>
        <v>0</v>
      </c>
      <c r="K143" s="164"/>
      <c r="L143" s="34"/>
      <c r="M143" s="165" t="s">
        <v>3</v>
      </c>
      <c r="N143" s="166" t="s">
        <v>44</v>
      </c>
      <c r="O143" s="54"/>
      <c r="P143" s="167">
        <f>O143*H143</f>
        <v>0</v>
      </c>
      <c r="Q143" s="167">
        <v>4.3800000000000002E-3</v>
      </c>
      <c r="R143" s="167">
        <f>Q143*H143</f>
        <v>6.132E-2</v>
      </c>
      <c r="S143" s="167">
        <v>0</v>
      </c>
      <c r="T143" s="168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9" t="s">
        <v>137</v>
      </c>
      <c r="AT143" s="169" t="s">
        <v>139</v>
      </c>
      <c r="AU143" s="169" t="s">
        <v>82</v>
      </c>
      <c r="AY143" s="18" t="s">
        <v>138</v>
      </c>
      <c r="BE143" s="170">
        <f>IF(N143="základní",J143,0)</f>
        <v>0</v>
      </c>
      <c r="BF143" s="170">
        <f>IF(N143="snížená",J143,0)</f>
        <v>0</v>
      </c>
      <c r="BG143" s="170">
        <f>IF(N143="zákl. přenesená",J143,0)</f>
        <v>0</v>
      </c>
      <c r="BH143" s="170">
        <f>IF(N143="sníž. přenesená",J143,0)</f>
        <v>0</v>
      </c>
      <c r="BI143" s="170">
        <f>IF(N143="nulová",J143,0)</f>
        <v>0</v>
      </c>
      <c r="BJ143" s="18" t="s">
        <v>80</v>
      </c>
      <c r="BK143" s="170">
        <f>ROUND(I143*H143,2)</f>
        <v>0</v>
      </c>
      <c r="BL143" s="18" t="s">
        <v>137</v>
      </c>
      <c r="BM143" s="169" t="s">
        <v>265</v>
      </c>
    </row>
    <row r="144" spans="1:65" s="13" customFormat="1" x14ac:dyDescent="0.2">
      <c r="B144" s="357"/>
      <c r="C144" s="358"/>
      <c r="D144" s="359" t="s">
        <v>194</v>
      </c>
      <c r="E144" s="360" t="s">
        <v>3</v>
      </c>
      <c r="F144" s="361" t="s">
        <v>266</v>
      </c>
      <c r="G144" s="358"/>
      <c r="H144" s="362">
        <v>14</v>
      </c>
      <c r="I144" s="180"/>
      <c r="J144" s="358"/>
      <c r="L144" s="178"/>
      <c r="M144" s="181"/>
      <c r="N144" s="182"/>
      <c r="O144" s="182"/>
      <c r="P144" s="182"/>
      <c r="Q144" s="182"/>
      <c r="R144" s="182"/>
      <c r="S144" s="182"/>
      <c r="T144" s="183"/>
      <c r="AT144" s="179" t="s">
        <v>194</v>
      </c>
      <c r="AU144" s="179" t="s">
        <v>82</v>
      </c>
      <c r="AV144" s="13" t="s">
        <v>82</v>
      </c>
      <c r="AW144" s="13" t="s">
        <v>33</v>
      </c>
      <c r="AX144" s="13" t="s">
        <v>80</v>
      </c>
      <c r="AY144" s="179" t="s">
        <v>138</v>
      </c>
    </row>
    <row r="145" spans="1:65" s="2" customFormat="1" ht="42.75" customHeight="1" x14ac:dyDescent="0.2">
      <c r="A145" s="33"/>
      <c r="B145" s="300"/>
      <c r="C145" s="351" t="s">
        <v>9</v>
      </c>
      <c r="D145" s="351" t="s">
        <v>139</v>
      </c>
      <c r="E145" s="352" t="s">
        <v>267</v>
      </c>
      <c r="F145" s="353" t="s">
        <v>268</v>
      </c>
      <c r="G145" s="354" t="s">
        <v>192</v>
      </c>
      <c r="H145" s="355">
        <v>84.561999999999998</v>
      </c>
      <c r="I145" s="162"/>
      <c r="J145" s="356">
        <f>ROUND(I145*H145,2)</f>
        <v>0</v>
      </c>
      <c r="K145" s="164"/>
      <c r="L145" s="34"/>
      <c r="M145" s="165" t="s">
        <v>3</v>
      </c>
      <c r="N145" s="166" t="s">
        <v>44</v>
      </c>
      <c r="O145" s="54"/>
      <c r="P145" s="167">
        <f>O145*H145</f>
        <v>0</v>
      </c>
      <c r="Q145" s="167">
        <v>1.8380000000000001E-2</v>
      </c>
      <c r="R145" s="167">
        <f>Q145*H145</f>
        <v>1.5542495599999999</v>
      </c>
      <c r="S145" s="167">
        <v>0</v>
      </c>
      <c r="T145" s="16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9" t="s">
        <v>137</v>
      </c>
      <c r="AT145" s="169" t="s">
        <v>139</v>
      </c>
      <c r="AU145" s="169" t="s">
        <v>82</v>
      </c>
      <c r="AY145" s="18" t="s">
        <v>138</v>
      </c>
      <c r="BE145" s="170">
        <f>IF(N145="základní",J145,0)</f>
        <v>0</v>
      </c>
      <c r="BF145" s="170">
        <f>IF(N145="snížená",J145,0)</f>
        <v>0</v>
      </c>
      <c r="BG145" s="170">
        <f>IF(N145="zákl. přenesená",J145,0)</f>
        <v>0</v>
      </c>
      <c r="BH145" s="170">
        <f>IF(N145="sníž. přenesená",J145,0)</f>
        <v>0</v>
      </c>
      <c r="BI145" s="170">
        <f>IF(N145="nulová",J145,0)</f>
        <v>0</v>
      </c>
      <c r="BJ145" s="18" t="s">
        <v>80</v>
      </c>
      <c r="BK145" s="170">
        <f>ROUND(I145*H145,2)</f>
        <v>0</v>
      </c>
      <c r="BL145" s="18" t="s">
        <v>137</v>
      </c>
      <c r="BM145" s="169" t="s">
        <v>269</v>
      </c>
    </row>
    <row r="146" spans="1:65" s="13" customFormat="1" x14ac:dyDescent="0.2">
      <c r="B146" s="357"/>
      <c r="C146" s="358"/>
      <c r="D146" s="359" t="s">
        <v>194</v>
      </c>
      <c r="E146" s="360" t="s">
        <v>3</v>
      </c>
      <c r="F146" s="361" t="s">
        <v>270</v>
      </c>
      <c r="G146" s="358"/>
      <c r="H146" s="362">
        <v>8.2420000000000009</v>
      </c>
      <c r="I146" s="180"/>
      <c r="J146" s="358"/>
      <c r="L146" s="178"/>
      <c r="M146" s="181"/>
      <c r="N146" s="182"/>
      <c r="O146" s="182"/>
      <c r="P146" s="182"/>
      <c r="Q146" s="182"/>
      <c r="R146" s="182"/>
      <c r="S146" s="182"/>
      <c r="T146" s="183"/>
      <c r="AT146" s="179" t="s">
        <v>194</v>
      </c>
      <c r="AU146" s="179" t="s">
        <v>82</v>
      </c>
      <c r="AV146" s="13" t="s">
        <v>82</v>
      </c>
      <c r="AW146" s="13" t="s">
        <v>33</v>
      </c>
      <c r="AX146" s="13" t="s">
        <v>73</v>
      </c>
      <c r="AY146" s="179" t="s">
        <v>138</v>
      </c>
    </row>
    <row r="147" spans="1:65" s="13" customFormat="1" x14ac:dyDescent="0.2">
      <c r="B147" s="357"/>
      <c r="C147" s="358"/>
      <c r="D147" s="359" t="s">
        <v>194</v>
      </c>
      <c r="E147" s="360" t="s">
        <v>3</v>
      </c>
      <c r="F147" s="361" t="s">
        <v>271</v>
      </c>
      <c r="G147" s="358"/>
      <c r="H147" s="362">
        <v>76.319999999999993</v>
      </c>
      <c r="I147" s="180"/>
      <c r="J147" s="358"/>
      <c r="L147" s="178"/>
      <c r="M147" s="181"/>
      <c r="N147" s="182"/>
      <c r="O147" s="182"/>
      <c r="P147" s="182"/>
      <c r="Q147" s="182"/>
      <c r="R147" s="182"/>
      <c r="S147" s="182"/>
      <c r="T147" s="183"/>
      <c r="AT147" s="179" t="s">
        <v>194</v>
      </c>
      <c r="AU147" s="179" t="s">
        <v>82</v>
      </c>
      <c r="AV147" s="13" t="s">
        <v>82</v>
      </c>
      <c r="AW147" s="13" t="s">
        <v>33</v>
      </c>
      <c r="AX147" s="13" t="s">
        <v>73</v>
      </c>
      <c r="AY147" s="179" t="s">
        <v>138</v>
      </c>
    </row>
    <row r="148" spans="1:65" s="14" customFormat="1" x14ac:dyDescent="0.2">
      <c r="B148" s="364"/>
      <c r="C148" s="365"/>
      <c r="D148" s="359" t="s">
        <v>194</v>
      </c>
      <c r="E148" s="366" t="s">
        <v>3</v>
      </c>
      <c r="F148" s="367" t="s">
        <v>201</v>
      </c>
      <c r="G148" s="365"/>
      <c r="H148" s="368">
        <v>84.561999999999998</v>
      </c>
      <c r="I148" s="186"/>
      <c r="J148" s="365"/>
      <c r="L148" s="184"/>
      <c r="M148" s="187"/>
      <c r="N148" s="188"/>
      <c r="O148" s="188"/>
      <c r="P148" s="188"/>
      <c r="Q148" s="188"/>
      <c r="R148" s="188"/>
      <c r="S148" s="188"/>
      <c r="T148" s="189"/>
      <c r="AT148" s="185" t="s">
        <v>194</v>
      </c>
      <c r="AU148" s="185" t="s">
        <v>82</v>
      </c>
      <c r="AV148" s="14" t="s">
        <v>137</v>
      </c>
      <c r="AW148" s="14" t="s">
        <v>33</v>
      </c>
      <c r="AX148" s="14" t="s">
        <v>80</v>
      </c>
      <c r="AY148" s="185" t="s">
        <v>138</v>
      </c>
    </row>
    <row r="149" spans="1:65" s="2" customFormat="1" ht="21" customHeight="1" x14ac:dyDescent="0.2">
      <c r="A149" s="33"/>
      <c r="B149" s="300"/>
      <c r="C149" s="351" t="s">
        <v>272</v>
      </c>
      <c r="D149" s="351" t="s">
        <v>139</v>
      </c>
      <c r="E149" s="352" t="s">
        <v>273</v>
      </c>
      <c r="F149" s="353" t="s">
        <v>274</v>
      </c>
      <c r="G149" s="354" t="s">
        <v>192</v>
      </c>
      <c r="H149" s="355">
        <v>3.0009999999999999</v>
      </c>
      <c r="I149" s="162"/>
      <c r="J149" s="356">
        <f>ROUND(I149*H149,2)</f>
        <v>0</v>
      </c>
      <c r="K149" s="164"/>
      <c r="L149" s="34"/>
      <c r="M149" s="165" t="s">
        <v>3</v>
      </c>
      <c r="N149" s="166" t="s">
        <v>44</v>
      </c>
      <c r="O149" s="54"/>
      <c r="P149" s="167">
        <f>O149*H149</f>
        <v>0</v>
      </c>
      <c r="Q149" s="167">
        <v>3.3579999999999999E-2</v>
      </c>
      <c r="R149" s="167">
        <f>Q149*H149</f>
        <v>0.10077357999999999</v>
      </c>
      <c r="S149" s="167">
        <v>0</v>
      </c>
      <c r="T149" s="168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9" t="s">
        <v>137</v>
      </c>
      <c r="AT149" s="169" t="s">
        <v>139</v>
      </c>
      <c r="AU149" s="169" t="s">
        <v>82</v>
      </c>
      <c r="AY149" s="18" t="s">
        <v>138</v>
      </c>
      <c r="BE149" s="170">
        <f>IF(N149="základní",J149,0)</f>
        <v>0</v>
      </c>
      <c r="BF149" s="170">
        <f>IF(N149="snížená",J149,0)</f>
        <v>0</v>
      </c>
      <c r="BG149" s="170">
        <f>IF(N149="zákl. přenesená",J149,0)</f>
        <v>0</v>
      </c>
      <c r="BH149" s="170">
        <f>IF(N149="sníž. přenesená",J149,0)</f>
        <v>0</v>
      </c>
      <c r="BI149" s="170">
        <f>IF(N149="nulová",J149,0)</f>
        <v>0</v>
      </c>
      <c r="BJ149" s="18" t="s">
        <v>80</v>
      </c>
      <c r="BK149" s="170">
        <f>ROUND(I149*H149,2)</f>
        <v>0</v>
      </c>
      <c r="BL149" s="18" t="s">
        <v>137</v>
      </c>
      <c r="BM149" s="169" t="s">
        <v>275</v>
      </c>
    </row>
    <row r="150" spans="1:65" s="13" customFormat="1" x14ac:dyDescent="0.2">
      <c r="B150" s="357"/>
      <c r="C150" s="358"/>
      <c r="D150" s="359" t="s">
        <v>194</v>
      </c>
      <c r="E150" s="360" t="s">
        <v>3</v>
      </c>
      <c r="F150" s="361" t="s">
        <v>276</v>
      </c>
      <c r="G150" s="358"/>
      <c r="H150" s="362">
        <v>1.4630000000000001</v>
      </c>
      <c r="I150" s="180"/>
      <c r="J150" s="358"/>
      <c r="L150" s="178"/>
      <c r="M150" s="181"/>
      <c r="N150" s="182"/>
      <c r="O150" s="182"/>
      <c r="P150" s="182"/>
      <c r="Q150" s="182"/>
      <c r="R150" s="182"/>
      <c r="S150" s="182"/>
      <c r="T150" s="183"/>
      <c r="AT150" s="179" t="s">
        <v>194</v>
      </c>
      <c r="AU150" s="179" t="s">
        <v>82</v>
      </c>
      <c r="AV150" s="13" t="s">
        <v>82</v>
      </c>
      <c r="AW150" s="13" t="s">
        <v>33</v>
      </c>
      <c r="AX150" s="13" t="s">
        <v>73</v>
      </c>
      <c r="AY150" s="179" t="s">
        <v>138</v>
      </c>
    </row>
    <row r="151" spans="1:65" s="13" customFormat="1" x14ac:dyDescent="0.2">
      <c r="B151" s="357"/>
      <c r="C151" s="358"/>
      <c r="D151" s="359" t="s">
        <v>194</v>
      </c>
      <c r="E151" s="360" t="s">
        <v>3</v>
      </c>
      <c r="F151" s="361" t="s">
        <v>277</v>
      </c>
      <c r="G151" s="358"/>
      <c r="H151" s="362">
        <v>1.538</v>
      </c>
      <c r="I151" s="180"/>
      <c r="J151" s="358"/>
      <c r="L151" s="178"/>
      <c r="M151" s="181"/>
      <c r="N151" s="182"/>
      <c r="O151" s="182"/>
      <c r="P151" s="182"/>
      <c r="Q151" s="182"/>
      <c r="R151" s="182"/>
      <c r="S151" s="182"/>
      <c r="T151" s="183"/>
      <c r="AT151" s="179" t="s">
        <v>194</v>
      </c>
      <c r="AU151" s="179" t="s">
        <v>82</v>
      </c>
      <c r="AV151" s="13" t="s">
        <v>82</v>
      </c>
      <c r="AW151" s="13" t="s">
        <v>33</v>
      </c>
      <c r="AX151" s="13" t="s">
        <v>73</v>
      </c>
      <c r="AY151" s="179" t="s">
        <v>138</v>
      </c>
    </row>
    <row r="152" spans="1:65" s="14" customFormat="1" x14ac:dyDescent="0.2">
      <c r="B152" s="364"/>
      <c r="C152" s="365"/>
      <c r="D152" s="359" t="s">
        <v>194</v>
      </c>
      <c r="E152" s="366" t="s">
        <v>3</v>
      </c>
      <c r="F152" s="367" t="s">
        <v>201</v>
      </c>
      <c r="G152" s="365"/>
      <c r="H152" s="368">
        <v>3.0009999999999999</v>
      </c>
      <c r="I152" s="186"/>
      <c r="J152" s="365"/>
      <c r="L152" s="184"/>
      <c r="M152" s="187"/>
      <c r="N152" s="188"/>
      <c r="O152" s="188"/>
      <c r="P152" s="188"/>
      <c r="Q152" s="188"/>
      <c r="R152" s="188"/>
      <c r="S152" s="188"/>
      <c r="T152" s="189"/>
      <c r="AT152" s="185" t="s">
        <v>194</v>
      </c>
      <c r="AU152" s="185" t="s">
        <v>82</v>
      </c>
      <c r="AV152" s="14" t="s">
        <v>137</v>
      </c>
      <c r="AW152" s="14" t="s">
        <v>33</v>
      </c>
      <c r="AX152" s="14" t="s">
        <v>80</v>
      </c>
      <c r="AY152" s="185" t="s">
        <v>138</v>
      </c>
    </row>
    <row r="153" spans="1:65" s="2" customFormat="1" ht="42.75" customHeight="1" x14ac:dyDescent="0.2">
      <c r="A153" s="33"/>
      <c r="B153" s="300"/>
      <c r="C153" s="351" t="s">
        <v>278</v>
      </c>
      <c r="D153" s="351" t="s">
        <v>139</v>
      </c>
      <c r="E153" s="352" t="s">
        <v>279</v>
      </c>
      <c r="F153" s="353" t="s">
        <v>280</v>
      </c>
      <c r="G153" s="354" t="s">
        <v>192</v>
      </c>
      <c r="H153" s="355">
        <v>14</v>
      </c>
      <c r="I153" s="162"/>
      <c r="J153" s="356">
        <f>ROUND(I153*H153,2)</f>
        <v>0</v>
      </c>
      <c r="K153" s="164"/>
      <c r="L153" s="34"/>
      <c r="M153" s="165" t="s">
        <v>3</v>
      </c>
      <c r="N153" s="166" t="s">
        <v>44</v>
      </c>
      <c r="O153" s="54"/>
      <c r="P153" s="167">
        <f>O153*H153</f>
        <v>0</v>
      </c>
      <c r="Q153" s="167">
        <v>2.98E-3</v>
      </c>
      <c r="R153" s="167">
        <f>Q153*H153</f>
        <v>4.172E-2</v>
      </c>
      <c r="S153" s="167">
        <v>0</v>
      </c>
      <c r="T153" s="168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9" t="s">
        <v>137</v>
      </c>
      <c r="AT153" s="169" t="s">
        <v>139</v>
      </c>
      <c r="AU153" s="169" t="s">
        <v>82</v>
      </c>
      <c r="AY153" s="18" t="s">
        <v>138</v>
      </c>
      <c r="BE153" s="170">
        <f>IF(N153="základní",J153,0)</f>
        <v>0</v>
      </c>
      <c r="BF153" s="170">
        <f>IF(N153="snížená",J153,0)</f>
        <v>0</v>
      </c>
      <c r="BG153" s="170">
        <f>IF(N153="zákl. přenesená",J153,0)</f>
        <v>0</v>
      </c>
      <c r="BH153" s="170">
        <f>IF(N153="sníž. přenesená",J153,0)</f>
        <v>0</v>
      </c>
      <c r="BI153" s="170">
        <f>IF(N153="nulová",J153,0)</f>
        <v>0</v>
      </c>
      <c r="BJ153" s="18" t="s">
        <v>80</v>
      </c>
      <c r="BK153" s="170">
        <f>ROUND(I153*H153,2)</f>
        <v>0</v>
      </c>
      <c r="BL153" s="18" t="s">
        <v>137</v>
      </c>
      <c r="BM153" s="169" t="s">
        <v>281</v>
      </c>
    </row>
    <row r="154" spans="1:65" s="2" customFormat="1" ht="31.9" customHeight="1" x14ac:dyDescent="0.2">
      <c r="A154" s="33"/>
      <c r="B154" s="300"/>
      <c r="C154" s="351" t="s">
        <v>282</v>
      </c>
      <c r="D154" s="351" t="s">
        <v>139</v>
      </c>
      <c r="E154" s="352" t="s">
        <v>283</v>
      </c>
      <c r="F154" s="353" t="s">
        <v>284</v>
      </c>
      <c r="G154" s="354" t="s">
        <v>192</v>
      </c>
      <c r="H154" s="355">
        <v>9.7780000000000005</v>
      </c>
      <c r="I154" s="162"/>
      <c r="J154" s="356">
        <f>ROUND(I154*H154,2)</f>
        <v>0</v>
      </c>
      <c r="K154" s="164"/>
      <c r="L154" s="34"/>
      <c r="M154" s="165" t="s">
        <v>3</v>
      </c>
      <c r="N154" s="166" t="s">
        <v>44</v>
      </c>
      <c r="O154" s="54"/>
      <c r="P154" s="167">
        <f>O154*H154</f>
        <v>0</v>
      </c>
      <c r="Q154" s="167">
        <v>8.4999999999999995E-4</v>
      </c>
      <c r="R154" s="167">
        <f>Q154*H154</f>
        <v>8.3113000000000006E-3</v>
      </c>
      <c r="S154" s="167">
        <v>0</v>
      </c>
      <c r="T154" s="16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9" t="s">
        <v>137</v>
      </c>
      <c r="AT154" s="169" t="s">
        <v>139</v>
      </c>
      <c r="AU154" s="169" t="s">
        <v>82</v>
      </c>
      <c r="AY154" s="18" t="s">
        <v>138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18" t="s">
        <v>80</v>
      </c>
      <c r="BK154" s="170">
        <f>ROUND(I154*H154,2)</f>
        <v>0</v>
      </c>
      <c r="BL154" s="18" t="s">
        <v>137</v>
      </c>
      <c r="BM154" s="169" t="s">
        <v>285</v>
      </c>
    </row>
    <row r="155" spans="1:65" s="13" customFormat="1" x14ac:dyDescent="0.2">
      <c r="B155" s="357"/>
      <c r="C155" s="358"/>
      <c r="D155" s="359" t="s">
        <v>194</v>
      </c>
      <c r="E155" s="360" t="s">
        <v>3</v>
      </c>
      <c r="F155" s="361" t="s">
        <v>286</v>
      </c>
      <c r="G155" s="358"/>
      <c r="H155" s="362">
        <v>8.32</v>
      </c>
      <c r="I155" s="180"/>
      <c r="J155" s="358"/>
      <c r="L155" s="178"/>
      <c r="M155" s="181"/>
      <c r="N155" s="182"/>
      <c r="O155" s="182"/>
      <c r="P155" s="182"/>
      <c r="Q155" s="182"/>
      <c r="R155" s="182"/>
      <c r="S155" s="182"/>
      <c r="T155" s="183"/>
      <c r="AT155" s="179" t="s">
        <v>194</v>
      </c>
      <c r="AU155" s="179" t="s">
        <v>82</v>
      </c>
      <c r="AV155" s="13" t="s">
        <v>82</v>
      </c>
      <c r="AW155" s="13" t="s">
        <v>33</v>
      </c>
      <c r="AX155" s="13" t="s">
        <v>73</v>
      </c>
      <c r="AY155" s="179" t="s">
        <v>138</v>
      </c>
    </row>
    <row r="156" spans="1:65" s="13" customFormat="1" x14ac:dyDescent="0.2">
      <c r="B156" s="357"/>
      <c r="C156" s="358"/>
      <c r="D156" s="359" t="s">
        <v>194</v>
      </c>
      <c r="E156" s="360" t="s">
        <v>3</v>
      </c>
      <c r="F156" s="361" t="s">
        <v>287</v>
      </c>
      <c r="G156" s="358"/>
      <c r="H156" s="362">
        <v>1.458</v>
      </c>
      <c r="I156" s="180"/>
      <c r="J156" s="358"/>
      <c r="L156" s="178"/>
      <c r="M156" s="181"/>
      <c r="N156" s="182"/>
      <c r="O156" s="182"/>
      <c r="P156" s="182"/>
      <c r="Q156" s="182"/>
      <c r="R156" s="182"/>
      <c r="S156" s="182"/>
      <c r="T156" s="183"/>
      <c r="AT156" s="179" t="s">
        <v>194</v>
      </c>
      <c r="AU156" s="179" t="s">
        <v>82</v>
      </c>
      <c r="AV156" s="13" t="s">
        <v>82</v>
      </c>
      <c r="AW156" s="13" t="s">
        <v>33</v>
      </c>
      <c r="AX156" s="13" t="s">
        <v>73</v>
      </c>
      <c r="AY156" s="179" t="s">
        <v>138</v>
      </c>
    </row>
    <row r="157" spans="1:65" s="14" customFormat="1" x14ac:dyDescent="0.2">
      <c r="B157" s="364"/>
      <c r="C157" s="365"/>
      <c r="D157" s="359" t="s">
        <v>194</v>
      </c>
      <c r="E157" s="366" t="s">
        <v>3</v>
      </c>
      <c r="F157" s="367" t="s">
        <v>201</v>
      </c>
      <c r="G157" s="365"/>
      <c r="H157" s="368">
        <v>9.7780000000000005</v>
      </c>
      <c r="I157" s="186"/>
      <c r="J157" s="365"/>
      <c r="L157" s="184"/>
      <c r="M157" s="187"/>
      <c r="N157" s="188"/>
      <c r="O157" s="188"/>
      <c r="P157" s="188"/>
      <c r="Q157" s="188"/>
      <c r="R157" s="188"/>
      <c r="S157" s="188"/>
      <c r="T157" s="189"/>
      <c r="AT157" s="185" t="s">
        <v>194</v>
      </c>
      <c r="AU157" s="185" t="s">
        <v>82</v>
      </c>
      <c r="AV157" s="14" t="s">
        <v>137</v>
      </c>
      <c r="AW157" s="14" t="s">
        <v>33</v>
      </c>
      <c r="AX157" s="14" t="s">
        <v>80</v>
      </c>
      <c r="AY157" s="185" t="s">
        <v>138</v>
      </c>
    </row>
    <row r="158" spans="1:65" s="2" customFormat="1" ht="31.9" customHeight="1" x14ac:dyDescent="0.2">
      <c r="A158" s="33"/>
      <c r="B158" s="300"/>
      <c r="C158" s="351" t="s">
        <v>288</v>
      </c>
      <c r="D158" s="351" t="s">
        <v>139</v>
      </c>
      <c r="E158" s="352" t="s">
        <v>289</v>
      </c>
      <c r="F158" s="353" t="s">
        <v>290</v>
      </c>
      <c r="G158" s="354" t="s">
        <v>198</v>
      </c>
      <c r="H158" s="355">
        <v>0.23599999999999999</v>
      </c>
      <c r="I158" s="162"/>
      <c r="J158" s="356">
        <f>ROUND(I158*H158,2)</f>
        <v>0</v>
      </c>
      <c r="K158" s="164"/>
      <c r="L158" s="34"/>
      <c r="M158" s="165" t="s">
        <v>3</v>
      </c>
      <c r="N158" s="166" t="s">
        <v>44</v>
      </c>
      <c r="O158" s="54"/>
      <c r="P158" s="167">
        <f>O158*H158</f>
        <v>0</v>
      </c>
      <c r="Q158" s="167">
        <v>2.2563399999999998</v>
      </c>
      <c r="R158" s="167">
        <f>Q158*H158</f>
        <v>0.53249623999999995</v>
      </c>
      <c r="S158" s="167">
        <v>0</v>
      </c>
      <c r="T158" s="168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9" t="s">
        <v>137</v>
      </c>
      <c r="AT158" s="169" t="s">
        <v>139</v>
      </c>
      <c r="AU158" s="169" t="s">
        <v>82</v>
      </c>
      <c r="AY158" s="18" t="s">
        <v>138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18" t="s">
        <v>80</v>
      </c>
      <c r="BK158" s="170">
        <f>ROUND(I158*H158,2)</f>
        <v>0</v>
      </c>
      <c r="BL158" s="18" t="s">
        <v>137</v>
      </c>
      <c r="BM158" s="169" t="s">
        <v>291</v>
      </c>
    </row>
    <row r="159" spans="1:65" s="13" customFormat="1" x14ac:dyDescent="0.2">
      <c r="B159" s="357"/>
      <c r="C159" s="358"/>
      <c r="D159" s="359" t="s">
        <v>194</v>
      </c>
      <c r="E159" s="360" t="s">
        <v>3</v>
      </c>
      <c r="F159" s="361" t="s">
        <v>292</v>
      </c>
      <c r="G159" s="358"/>
      <c r="H159" s="362">
        <v>0.23599999999999999</v>
      </c>
      <c r="I159" s="180"/>
      <c r="J159" s="358"/>
      <c r="L159" s="178"/>
      <c r="M159" s="181"/>
      <c r="N159" s="182"/>
      <c r="O159" s="182"/>
      <c r="P159" s="182"/>
      <c r="Q159" s="182"/>
      <c r="R159" s="182"/>
      <c r="S159" s="182"/>
      <c r="T159" s="183"/>
      <c r="AT159" s="179" t="s">
        <v>194</v>
      </c>
      <c r="AU159" s="179" t="s">
        <v>82</v>
      </c>
      <c r="AV159" s="13" t="s">
        <v>82</v>
      </c>
      <c r="AW159" s="13" t="s">
        <v>33</v>
      </c>
      <c r="AX159" s="13" t="s">
        <v>80</v>
      </c>
      <c r="AY159" s="179" t="s">
        <v>138</v>
      </c>
    </row>
    <row r="160" spans="1:65" s="2" customFormat="1" ht="31.9" customHeight="1" x14ac:dyDescent="0.2">
      <c r="A160" s="33"/>
      <c r="B160" s="300"/>
      <c r="C160" s="351" t="s">
        <v>293</v>
      </c>
      <c r="D160" s="351" t="s">
        <v>139</v>
      </c>
      <c r="E160" s="352" t="s">
        <v>294</v>
      </c>
      <c r="F160" s="353" t="s">
        <v>295</v>
      </c>
      <c r="G160" s="354" t="s">
        <v>198</v>
      </c>
      <c r="H160" s="355">
        <v>1.0189999999999999</v>
      </c>
      <c r="I160" s="162"/>
      <c r="J160" s="356">
        <f>ROUND(I160*H160,2)</f>
        <v>0</v>
      </c>
      <c r="K160" s="164"/>
      <c r="L160" s="34"/>
      <c r="M160" s="165" t="s">
        <v>3</v>
      </c>
      <c r="N160" s="166" t="s">
        <v>44</v>
      </c>
      <c r="O160" s="54"/>
      <c r="P160" s="167">
        <f>O160*H160</f>
        <v>0</v>
      </c>
      <c r="Q160" s="167">
        <v>2.2563399999999998</v>
      </c>
      <c r="R160" s="167">
        <f>Q160*H160</f>
        <v>2.2992104599999994</v>
      </c>
      <c r="S160" s="167">
        <v>0</v>
      </c>
      <c r="T160" s="168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9" t="s">
        <v>137</v>
      </c>
      <c r="AT160" s="169" t="s">
        <v>139</v>
      </c>
      <c r="AU160" s="169" t="s">
        <v>82</v>
      </c>
      <c r="AY160" s="18" t="s">
        <v>138</v>
      </c>
      <c r="BE160" s="170">
        <f>IF(N160="základní",J160,0)</f>
        <v>0</v>
      </c>
      <c r="BF160" s="170">
        <f>IF(N160="snížená",J160,0)</f>
        <v>0</v>
      </c>
      <c r="BG160" s="170">
        <f>IF(N160="zákl. přenesená",J160,0)</f>
        <v>0</v>
      </c>
      <c r="BH160" s="170">
        <f>IF(N160="sníž. přenesená",J160,0)</f>
        <v>0</v>
      </c>
      <c r="BI160" s="170">
        <f>IF(N160="nulová",J160,0)</f>
        <v>0</v>
      </c>
      <c r="BJ160" s="18" t="s">
        <v>80</v>
      </c>
      <c r="BK160" s="170">
        <f>ROUND(I160*H160,2)</f>
        <v>0</v>
      </c>
      <c r="BL160" s="18" t="s">
        <v>137</v>
      </c>
      <c r="BM160" s="169" t="s">
        <v>296</v>
      </c>
    </row>
    <row r="161" spans="1:65" s="15" customFormat="1" x14ac:dyDescent="0.2">
      <c r="B161" s="369"/>
      <c r="C161" s="370"/>
      <c r="D161" s="359" t="s">
        <v>194</v>
      </c>
      <c r="E161" s="371" t="s">
        <v>3</v>
      </c>
      <c r="F161" s="372" t="s">
        <v>297</v>
      </c>
      <c r="G161" s="370"/>
      <c r="H161" s="371" t="s">
        <v>3</v>
      </c>
      <c r="I161" s="192"/>
      <c r="J161" s="370"/>
      <c r="L161" s="190"/>
      <c r="M161" s="193"/>
      <c r="N161" s="194"/>
      <c r="O161" s="194"/>
      <c r="P161" s="194"/>
      <c r="Q161" s="194"/>
      <c r="R161" s="194"/>
      <c r="S161" s="194"/>
      <c r="T161" s="195"/>
      <c r="AT161" s="191" t="s">
        <v>194</v>
      </c>
      <c r="AU161" s="191" t="s">
        <v>82</v>
      </c>
      <c r="AV161" s="15" t="s">
        <v>80</v>
      </c>
      <c r="AW161" s="15" t="s">
        <v>33</v>
      </c>
      <c r="AX161" s="15" t="s">
        <v>73</v>
      </c>
      <c r="AY161" s="191" t="s">
        <v>138</v>
      </c>
    </row>
    <row r="162" spans="1:65" s="13" customFormat="1" x14ac:dyDescent="0.2">
      <c r="B162" s="357"/>
      <c r="C162" s="358"/>
      <c r="D162" s="359" t="s">
        <v>194</v>
      </c>
      <c r="E162" s="360" t="s">
        <v>3</v>
      </c>
      <c r="F162" s="361" t="s">
        <v>298</v>
      </c>
      <c r="G162" s="358"/>
      <c r="H162" s="362">
        <v>0.105</v>
      </c>
      <c r="I162" s="180"/>
      <c r="J162" s="358"/>
      <c r="L162" s="178"/>
      <c r="M162" s="181"/>
      <c r="N162" s="182"/>
      <c r="O162" s="182"/>
      <c r="P162" s="182"/>
      <c r="Q162" s="182"/>
      <c r="R162" s="182"/>
      <c r="S162" s="182"/>
      <c r="T162" s="183"/>
      <c r="AT162" s="179" t="s">
        <v>194</v>
      </c>
      <c r="AU162" s="179" t="s">
        <v>82</v>
      </c>
      <c r="AV162" s="13" t="s">
        <v>82</v>
      </c>
      <c r="AW162" s="13" t="s">
        <v>33</v>
      </c>
      <c r="AX162" s="13" t="s">
        <v>73</v>
      </c>
      <c r="AY162" s="179" t="s">
        <v>138</v>
      </c>
    </row>
    <row r="163" spans="1:65" s="15" customFormat="1" x14ac:dyDescent="0.2">
      <c r="B163" s="369"/>
      <c r="C163" s="370"/>
      <c r="D163" s="359" t="s">
        <v>194</v>
      </c>
      <c r="E163" s="371" t="s">
        <v>3</v>
      </c>
      <c r="F163" s="372" t="s">
        <v>299</v>
      </c>
      <c r="G163" s="370"/>
      <c r="H163" s="371" t="s">
        <v>3</v>
      </c>
      <c r="I163" s="192"/>
      <c r="J163" s="370"/>
      <c r="L163" s="190"/>
      <c r="M163" s="193"/>
      <c r="N163" s="194"/>
      <c r="O163" s="194"/>
      <c r="P163" s="194"/>
      <c r="Q163" s="194"/>
      <c r="R163" s="194"/>
      <c r="S163" s="194"/>
      <c r="T163" s="195"/>
      <c r="AT163" s="191" t="s">
        <v>194</v>
      </c>
      <c r="AU163" s="191" t="s">
        <v>82</v>
      </c>
      <c r="AV163" s="15" t="s">
        <v>80</v>
      </c>
      <c r="AW163" s="15" t="s">
        <v>33</v>
      </c>
      <c r="AX163" s="15" t="s">
        <v>73</v>
      </c>
      <c r="AY163" s="191" t="s">
        <v>138</v>
      </c>
    </row>
    <row r="164" spans="1:65" s="13" customFormat="1" x14ac:dyDescent="0.2">
      <c r="B164" s="357"/>
      <c r="C164" s="358"/>
      <c r="D164" s="359" t="s">
        <v>194</v>
      </c>
      <c r="E164" s="360" t="s">
        <v>3</v>
      </c>
      <c r="F164" s="361" t="s">
        <v>300</v>
      </c>
      <c r="G164" s="358"/>
      <c r="H164" s="362">
        <v>0.16400000000000001</v>
      </c>
      <c r="I164" s="180"/>
      <c r="J164" s="358"/>
      <c r="L164" s="178"/>
      <c r="M164" s="181"/>
      <c r="N164" s="182"/>
      <c r="O164" s="182"/>
      <c r="P164" s="182"/>
      <c r="Q164" s="182"/>
      <c r="R164" s="182"/>
      <c r="S164" s="182"/>
      <c r="T164" s="183"/>
      <c r="AT164" s="179" t="s">
        <v>194</v>
      </c>
      <c r="AU164" s="179" t="s">
        <v>82</v>
      </c>
      <c r="AV164" s="13" t="s">
        <v>82</v>
      </c>
      <c r="AW164" s="13" t="s">
        <v>33</v>
      </c>
      <c r="AX164" s="13" t="s">
        <v>73</v>
      </c>
      <c r="AY164" s="179" t="s">
        <v>138</v>
      </c>
    </row>
    <row r="165" spans="1:65" s="15" customFormat="1" x14ac:dyDescent="0.2">
      <c r="B165" s="369"/>
      <c r="C165" s="370"/>
      <c r="D165" s="359" t="s">
        <v>194</v>
      </c>
      <c r="E165" s="371" t="s">
        <v>3</v>
      </c>
      <c r="F165" s="372" t="s">
        <v>301</v>
      </c>
      <c r="G165" s="370"/>
      <c r="H165" s="371" t="s">
        <v>3</v>
      </c>
      <c r="I165" s="192"/>
      <c r="J165" s="370"/>
      <c r="L165" s="190"/>
      <c r="M165" s="193"/>
      <c r="N165" s="194"/>
      <c r="O165" s="194"/>
      <c r="P165" s="194"/>
      <c r="Q165" s="194"/>
      <c r="R165" s="194"/>
      <c r="S165" s="194"/>
      <c r="T165" s="195"/>
      <c r="AT165" s="191" t="s">
        <v>194</v>
      </c>
      <c r="AU165" s="191" t="s">
        <v>82</v>
      </c>
      <c r="AV165" s="15" t="s">
        <v>80</v>
      </c>
      <c r="AW165" s="15" t="s">
        <v>33</v>
      </c>
      <c r="AX165" s="15" t="s">
        <v>73</v>
      </c>
      <c r="AY165" s="191" t="s">
        <v>138</v>
      </c>
    </row>
    <row r="166" spans="1:65" s="13" customFormat="1" x14ac:dyDescent="0.2">
      <c r="B166" s="357"/>
      <c r="C166" s="358"/>
      <c r="D166" s="359" t="s">
        <v>194</v>
      </c>
      <c r="E166" s="360" t="s">
        <v>3</v>
      </c>
      <c r="F166" s="361" t="s">
        <v>302</v>
      </c>
      <c r="G166" s="358"/>
      <c r="H166" s="362">
        <v>0.75</v>
      </c>
      <c r="I166" s="180"/>
      <c r="J166" s="358"/>
      <c r="L166" s="178"/>
      <c r="M166" s="181"/>
      <c r="N166" s="182"/>
      <c r="O166" s="182"/>
      <c r="P166" s="182"/>
      <c r="Q166" s="182"/>
      <c r="R166" s="182"/>
      <c r="S166" s="182"/>
      <c r="T166" s="183"/>
      <c r="AT166" s="179" t="s">
        <v>194</v>
      </c>
      <c r="AU166" s="179" t="s">
        <v>82</v>
      </c>
      <c r="AV166" s="13" t="s">
        <v>82</v>
      </c>
      <c r="AW166" s="13" t="s">
        <v>33</v>
      </c>
      <c r="AX166" s="13" t="s">
        <v>73</v>
      </c>
      <c r="AY166" s="179" t="s">
        <v>138</v>
      </c>
    </row>
    <row r="167" spans="1:65" s="14" customFormat="1" x14ac:dyDescent="0.2">
      <c r="B167" s="364"/>
      <c r="C167" s="365"/>
      <c r="D167" s="359" t="s">
        <v>194</v>
      </c>
      <c r="E167" s="366" t="s">
        <v>3</v>
      </c>
      <c r="F167" s="367" t="s">
        <v>201</v>
      </c>
      <c r="G167" s="365"/>
      <c r="H167" s="368">
        <v>1.0190000000000001</v>
      </c>
      <c r="I167" s="186"/>
      <c r="J167" s="365"/>
      <c r="L167" s="184"/>
      <c r="M167" s="187"/>
      <c r="N167" s="188"/>
      <c r="O167" s="188"/>
      <c r="P167" s="188"/>
      <c r="Q167" s="188"/>
      <c r="R167" s="188"/>
      <c r="S167" s="188"/>
      <c r="T167" s="189"/>
      <c r="AT167" s="185" t="s">
        <v>194</v>
      </c>
      <c r="AU167" s="185" t="s">
        <v>82</v>
      </c>
      <c r="AV167" s="14" t="s">
        <v>137</v>
      </c>
      <c r="AW167" s="14" t="s">
        <v>33</v>
      </c>
      <c r="AX167" s="14" t="s">
        <v>80</v>
      </c>
      <c r="AY167" s="185" t="s">
        <v>138</v>
      </c>
    </row>
    <row r="168" spans="1:65" s="12" customFormat="1" ht="22.9" customHeight="1" x14ac:dyDescent="0.25">
      <c r="B168" s="344"/>
      <c r="C168" s="345"/>
      <c r="D168" s="346" t="s">
        <v>72</v>
      </c>
      <c r="E168" s="349" t="s">
        <v>237</v>
      </c>
      <c r="F168" s="349" t="s">
        <v>303</v>
      </c>
      <c r="G168" s="345"/>
      <c r="H168" s="345"/>
      <c r="I168" s="148"/>
      <c r="J168" s="350">
        <f>BK168</f>
        <v>0</v>
      </c>
      <c r="L168" s="145"/>
      <c r="M168" s="150"/>
      <c r="N168" s="151"/>
      <c r="O168" s="151"/>
      <c r="P168" s="152">
        <f>SUM(P169:P217)</f>
        <v>0</v>
      </c>
      <c r="Q168" s="151"/>
      <c r="R168" s="152">
        <f>SUM(R169:R217)</f>
        <v>0.56654320000000002</v>
      </c>
      <c r="S168" s="151"/>
      <c r="T168" s="153">
        <f>SUM(T169:T217)</f>
        <v>26.493764000000006</v>
      </c>
      <c r="AR168" s="146" t="s">
        <v>80</v>
      </c>
      <c r="AT168" s="154" t="s">
        <v>72</v>
      </c>
      <c r="AU168" s="154" t="s">
        <v>80</v>
      </c>
      <c r="AY168" s="146" t="s">
        <v>138</v>
      </c>
      <c r="BK168" s="155">
        <f>SUM(BK169:BK217)</f>
        <v>0</v>
      </c>
    </row>
    <row r="169" spans="1:65" s="2" customFormat="1" ht="31.9" customHeight="1" x14ac:dyDescent="0.2">
      <c r="A169" s="33"/>
      <c r="B169" s="300"/>
      <c r="C169" s="351" t="s">
        <v>8</v>
      </c>
      <c r="D169" s="351" t="s">
        <v>139</v>
      </c>
      <c r="E169" s="352" t="s">
        <v>304</v>
      </c>
      <c r="F169" s="353" t="s">
        <v>305</v>
      </c>
      <c r="G169" s="354" t="s">
        <v>192</v>
      </c>
      <c r="H169" s="355">
        <v>67.7</v>
      </c>
      <c r="I169" s="162"/>
      <c r="J169" s="356">
        <f>ROUND(I169*H169,2)</f>
        <v>0</v>
      </c>
      <c r="K169" s="164"/>
      <c r="L169" s="34"/>
      <c r="M169" s="165" t="s">
        <v>3</v>
      </c>
      <c r="N169" s="166" t="s">
        <v>44</v>
      </c>
      <c r="O169" s="54"/>
      <c r="P169" s="167">
        <f>O169*H169</f>
        <v>0</v>
      </c>
      <c r="Q169" s="167">
        <v>1.2999999999999999E-4</v>
      </c>
      <c r="R169" s="167">
        <f>Q169*H169</f>
        <v>8.8009999999999998E-3</v>
      </c>
      <c r="S169" s="167">
        <v>0</v>
      </c>
      <c r="T169" s="168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9" t="s">
        <v>137</v>
      </c>
      <c r="AT169" s="169" t="s">
        <v>139</v>
      </c>
      <c r="AU169" s="169" t="s">
        <v>82</v>
      </c>
      <c r="AY169" s="18" t="s">
        <v>138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18" t="s">
        <v>80</v>
      </c>
      <c r="BK169" s="170">
        <f>ROUND(I169*H169,2)</f>
        <v>0</v>
      </c>
      <c r="BL169" s="18" t="s">
        <v>137</v>
      </c>
      <c r="BM169" s="169" t="s">
        <v>306</v>
      </c>
    </row>
    <row r="170" spans="1:65" s="13" customFormat="1" x14ac:dyDescent="0.2">
      <c r="B170" s="357"/>
      <c r="C170" s="358"/>
      <c r="D170" s="359" t="s">
        <v>194</v>
      </c>
      <c r="E170" s="360" t="s">
        <v>3</v>
      </c>
      <c r="F170" s="361" t="s">
        <v>307</v>
      </c>
      <c r="G170" s="358"/>
      <c r="H170" s="362">
        <v>67.7</v>
      </c>
      <c r="I170" s="180"/>
      <c r="J170" s="358"/>
      <c r="L170" s="178"/>
      <c r="M170" s="181"/>
      <c r="N170" s="182"/>
      <c r="O170" s="182"/>
      <c r="P170" s="182"/>
      <c r="Q170" s="182"/>
      <c r="R170" s="182"/>
      <c r="S170" s="182"/>
      <c r="T170" s="183"/>
      <c r="AT170" s="179" t="s">
        <v>194</v>
      </c>
      <c r="AU170" s="179" t="s">
        <v>82</v>
      </c>
      <c r="AV170" s="13" t="s">
        <v>82</v>
      </c>
      <c r="AW170" s="13" t="s">
        <v>33</v>
      </c>
      <c r="AX170" s="13" t="s">
        <v>80</v>
      </c>
      <c r="AY170" s="179" t="s">
        <v>138</v>
      </c>
    </row>
    <row r="171" spans="1:65" s="2" customFormat="1" ht="31.9" customHeight="1" x14ac:dyDescent="0.2">
      <c r="A171" s="33"/>
      <c r="B171" s="300"/>
      <c r="C171" s="351" t="s">
        <v>308</v>
      </c>
      <c r="D171" s="351" t="s">
        <v>139</v>
      </c>
      <c r="E171" s="352" t="s">
        <v>309</v>
      </c>
      <c r="F171" s="353" t="s">
        <v>310</v>
      </c>
      <c r="G171" s="354" t="s">
        <v>192</v>
      </c>
      <c r="H171" s="355">
        <v>23.42</v>
      </c>
      <c r="I171" s="162"/>
      <c r="J171" s="356">
        <f>ROUND(I171*H171,2)</f>
        <v>0</v>
      </c>
      <c r="K171" s="164"/>
      <c r="L171" s="34"/>
      <c r="M171" s="165" t="s">
        <v>3</v>
      </c>
      <c r="N171" s="166" t="s">
        <v>44</v>
      </c>
      <c r="O171" s="54"/>
      <c r="P171" s="167">
        <f>O171*H171</f>
        <v>0</v>
      </c>
      <c r="Q171" s="167">
        <v>1.0000000000000001E-5</v>
      </c>
      <c r="R171" s="167">
        <f>Q171*H171</f>
        <v>2.3420000000000003E-4</v>
      </c>
      <c r="S171" s="167">
        <v>0</v>
      </c>
      <c r="T171" s="168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9" t="s">
        <v>137</v>
      </c>
      <c r="AT171" s="169" t="s">
        <v>139</v>
      </c>
      <c r="AU171" s="169" t="s">
        <v>82</v>
      </c>
      <c r="AY171" s="18" t="s">
        <v>138</v>
      </c>
      <c r="BE171" s="170">
        <f>IF(N171="základní",J171,0)</f>
        <v>0</v>
      </c>
      <c r="BF171" s="170">
        <f>IF(N171="snížená",J171,0)</f>
        <v>0</v>
      </c>
      <c r="BG171" s="170">
        <f>IF(N171="zákl. přenesená",J171,0)</f>
        <v>0</v>
      </c>
      <c r="BH171" s="170">
        <f>IF(N171="sníž. přenesená",J171,0)</f>
        <v>0</v>
      </c>
      <c r="BI171" s="170">
        <f>IF(N171="nulová",J171,0)</f>
        <v>0</v>
      </c>
      <c r="BJ171" s="18" t="s">
        <v>80</v>
      </c>
      <c r="BK171" s="170">
        <f>ROUND(I171*H171,2)</f>
        <v>0</v>
      </c>
      <c r="BL171" s="18" t="s">
        <v>137</v>
      </c>
      <c r="BM171" s="169" t="s">
        <v>311</v>
      </c>
    </row>
    <row r="172" spans="1:65" s="13" customFormat="1" x14ac:dyDescent="0.2">
      <c r="B172" s="357"/>
      <c r="C172" s="358"/>
      <c r="D172" s="359" t="s">
        <v>194</v>
      </c>
      <c r="E172" s="360" t="s">
        <v>3</v>
      </c>
      <c r="F172" s="361" t="s">
        <v>312</v>
      </c>
      <c r="G172" s="358"/>
      <c r="H172" s="362">
        <v>14.4</v>
      </c>
      <c r="I172" s="180"/>
      <c r="J172" s="358"/>
      <c r="L172" s="178"/>
      <c r="M172" s="181"/>
      <c r="N172" s="182"/>
      <c r="O172" s="182"/>
      <c r="P172" s="182"/>
      <c r="Q172" s="182"/>
      <c r="R172" s="182"/>
      <c r="S172" s="182"/>
      <c r="T172" s="183"/>
      <c r="AT172" s="179" t="s">
        <v>194</v>
      </c>
      <c r="AU172" s="179" t="s">
        <v>82</v>
      </c>
      <c r="AV172" s="13" t="s">
        <v>82</v>
      </c>
      <c r="AW172" s="13" t="s">
        <v>33</v>
      </c>
      <c r="AX172" s="13" t="s">
        <v>73</v>
      </c>
      <c r="AY172" s="179" t="s">
        <v>138</v>
      </c>
    </row>
    <row r="173" spans="1:65" s="13" customFormat="1" x14ac:dyDescent="0.2">
      <c r="B173" s="357"/>
      <c r="C173" s="358"/>
      <c r="D173" s="359" t="s">
        <v>194</v>
      </c>
      <c r="E173" s="360" t="s">
        <v>3</v>
      </c>
      <c r="F173" s="361" t="s">
        <v>313</v>
      </c>
      <c r="G173" s="358"/>
      <c r="H173" s="362">
        <v>9.02</v>
      </c>
      <c r="I173" s="180"/>
      <c r="J173" s="358"/>
      <c r="L173" s="178"/>
      <c r="M173" s="181"/>
      <c r="N173" s="182"/>
      <c r="O173" s="182"/>
      <c r="P173" s="182"/>
      <c r="Q173" s="182"/>
      <c r="R173" s="182"/>
      <c r="S173" s="182"/>
      <c r="T173" s="183"/>
      <c r="AT173" s="179" t="s">
        <v>194</v>
      </c>
      <c r="AU173" s="179" t="s">
        <v>82</v>
      </c>
      <c r="AV173" s="13" t="s">
        <v>82</v>
      </c>
      <c r="AW173" s="13" t="s">
        <v>33</v>
      </c>
      <c r="AX173" s="13" t="s">
        <v>73</v>
      </c>
      <c r="AY173" s="179" t="s">
        <v>138</v>
      </c>
    </row>
    <row r="174" spans="1:65" s="14" customFormat="1" x14ac:dyDescent="0.2">
      <c r="B174" s="364"/>
      <c r="C174" s="365"/>
      <c r="D174" s="359" t="s">
        <v>194</v>
      </c>
      <c r="E174" s="366" t="s">
        <v>3</v>
      </c>
      <c r="F174" s="367" t="s">
        <v>201</v>
      </c>
      <c r="G174" s="365"/>
      <c r="H174" s="368">
        <v>23.42</v>
      </c>
      <c r="I174" s="186"/>
      <c r="J174" s="365"/>
      <c r="L174" s="184"/>
      <c r="M174" s="187"/>
      <c r="N174" s="188"/>
      <c r="O174" s="188"/>
      <c r="P174" s="188"/>
      <c r="Q174" s="188"/>
      <c r="R174" s="188"/>
      <c r="S174" s="188"/>
      <c r="T174" s="189"/>
      <c r="AT174" s="185" t="s">
        <v>194</v>
      </c>
      <c r="AU174" s="185" t="s">
        <v>82</v>
      </c>
      <c r="AV174" s="14" t="s">
        <v>137</v>
      </c>
      <c r="AW174" s="14" t="s">
        <v>33</v>
      </c>
      <c r="AX174" s="14" t="s">
        <v>80</v>
      </c>
      <c r="AY174" s="185" t="s">
        <v>138</v>
      </c>
    </row>
    <row r="175" spans="1:65" s="2" customFormat="1" ht="21" customHeight="1" x14ac:dyDescent="0.2">
      <c r="A175" s="33"/>
      <c r="B175" s="300"/>
      <c r="C175" s="351" t="s">
        <v>314</v>
      </c>
      <c r="D175" s="351" t="s">
        <v>139</v>
      </c>
      <c r="E175" s="352" t="s">
        <v>315</v>
      </c>
      <c r="F175" s="353" t="s">
        <v>316</v>
      </c>
      <c r="G175" s="354" t="s">
        <v>192</v>
      </c>
      <c r="H175" s="355">
        <v>406.2</v>
      </c>
      <c r="I175" s="162"/>
      <c r="J175" s="356">
        <f>ROUND(I175*H175,2)</f>
        <v>0</v>
      </c>
      <c r="K175" s="164"/>
      <c r="L175" s="34"/>
      <c r="M175" s="165" t="s">
        <v>3</v>
      </c>
      <c r="N175" s="166" t="s">
        <v>44</v>
      </c>
      <c r="O175" s="54"/>
      <c r="P175" s="167">
        <f>O175*H175</f>
        <v>0</v>
      </c>
      <c r="Q175" s="167">
        <v>0</v>
      </c>
      <c r="R175" s="167">
        <f>Q175*H175</f>
        <v>0</v>
      </c>
      <c r="S175" s="167">
        <v>0</v>
      </c>
      <c r="T175" s="168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9" t="s">
        <v>137</v>
      </c>
      <c r="AT175" s="169" t="s">
        <v>139</v>
      </c>
      <c r="AU175" s="169" t="s">
        <v>82</v>
      </c>
      <c r="AY175" s="18" t="s">
        <v>138</v>
      </c>
      <c r="BE175" s="170">
        <f>IF(N175="základní",J175,0)</f>
        <v>0</v>
      </c>
      <c r="BF175" s="170">
        <f>IF(N175="snížená",J175,0)</f>
        <v>0</v>
      </c>
      <c r="BG175" s="170">
        <f>IF(N175="zákl. přenesená",J175,0)</f>
        <v>0</v>
      </c>
      <c r="BH175" s="170">
        <f>IF(N175="sníž. přenesená",J175,0)</f>
        <v>0</v>
      </c>
      <c r="BI175" s="170">
        <f>IF(N175="nulová",J175,0)</f>
        <v>0</v>
      </c>
      <c r="BJ175" s="18" t="s">
        <v>80</v>
      </c>
      <c r="BK175" s="170">
        <f>ROUND(I175*H175,2)</f>
        <v>0</v>
      </c>
      <c r="BL175" s="18" t="s">
        <v>137</v>
      </c>
      <c r="BM175" s="169" t="s">
        <v>317</v>
      </c>
    </row>
    <row r="176" spans="1:65" s="13" customFormat="1" x14ac:dyDescent="0.2">
      <c r="B176" s="357"/>
      <c r="C176" s="358"/>
      <c r="D176" s="359" t="s">
        <v>194</v>
      </c>
      <c r="E176" s="360" t="s">
        <v>3</v>
      </c>
      <c r="F176" s="361" t="s">
        <v>318</v>
      </c>
      <c r="G176" s="358"/>
      <c r="H176" s="362">
        <v>406.2</v>
      </c>
      <c r="I176" s="180"/>
      <c r="J176" s="358"/>
      <c r="L176" s="178"/>
      <c r="M176" s="181"/>
      <c r="N176" s="182"/>
      <c r="O176" s="182"/>
      <c r="P176" s="182"/>
      <c r="Q176" s="182"/>
      <c r="R176" s="182"/>
      <c r="S176" s="182"/>
      <c r="T176" s="183"/>
      <c r="AT176" s="179" t="s">
        <v>194</v>
      </c>
      <c r="AU176" s="179" t="s">
        <v>82</v>
      </c>
      <c r="AV176" s="13" t="s">
        <v>82</v>
      </c>
      <c r="AW176" s="13" t="s">
        <v>33</v>
      </c>
      <c r="AX176" s="13" t="s">
        <v>80</v>
      </c>
      <c r="AY176" s="179" t="s">
        <v>138</v>
      </c>
    </row>
    <row r="177" spans="1:65" s="2" customFormat="1" ht="21" customHeight="1" x14ac:dyDescent="0.2">
      <c r="A177" s="33"/>
      <c r="B177" s="300"/>
      <c r="C177" s="351" t="s">
        <v>319</v>
      </c>
      <c r="D177" s="351" t="s">
        <v>139</v>
      </c>
      <c r="E177" s="352" t="s">
        <v>320</v>
      </c>
      <c r="F177" s="353" t="s">
        <v>321</v>
      </c>
      <c r="G177" s="354" t="s">
        <v>192</v>
      </c>
      <c r="H177" s="355">
        <v>270.8</v>
      </c>
      <c r="I177" s="162"/>
      <c r="J177" s="356">
        <f>ROUND(I177*H177,2)</f>
        <v>0</v>
      </c>
      <c r="K177" s="164"/>
      <c r="L177" s="34"/>
      <c r="M177" s="165" t="s">
        <v>3</v>
      </c>
      <c r="N177" s="166" t="s">
        <v>44</v>
      </c>
      <c r="O177" s="54"/>
      <c r="P177" s="167">
        <f>O177*H177</f>
        <v>0</v>
      </c>
      <c r="Q177" s="167">
        <v>1.0000000000000001E-5</v>
      </c>
      <c r="R177" s="167">
        <f>Q177*H177</f>
        <v>2.7080000000000003E-3</v>
      </c>
      <c r="S177" s="167">
        <v>0</v>
      </c>
      <c r="T177" s="168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9" t="s">
        <v>137</v>
      </c>
      <c r="AT177" s="169" t="s">
        <v>139</v>
      </c>
      <c r="AU177" s="169" t="s">
        <v>82</v>
      </c>
      <c r="AY177" s="18" t="s">
        <v>138</v>
      </c>
      <c r="BE177" s="170">
        <f>IF(N177="základní",J177,0)</f>
        <v>0</v>
      </c>
      <c r="BF177" s="170">
        <f>IF(N177="snížená",J177,0)</f>
        <v>0</v>
      </c>
      <c r="BG177" s="170">
        <f>IF(N177="zákl. přenesená",J177,0)</f>
        <v>0</v>
      </c>
      <c r="BH177" s="170">
        <f>IF(N177="sníž. přenesená",J177,0)</f>
        <v>0</v>
      </c>
      <c r="BI177" s="170">
        <f>IF(N177="nulová",J177,0)</f>
        <v>0</v>
      </c>
      <c r="BJ177" s="18" t="s">
        <v>80</v>
      </c>
      <c r="BK177" s="170">
        <f>ROUND(I177*H177,2)</f>
        <v>0</v>
      </c>
      <c r="BL177" s="18" t="s">
        <v>137</v>
      </c>
      <c r="BM177" s="169" t="s">
        <v>322</v>
      </c>
    </row>
    <row r="178" spans="1:65" s="13" customFormat="1" x14ac:dyDescent="0.2">
      <c r="B178" s="357"/>
      <c r="C178" s="358"/>
      <c r="D178" s="359" t="s">
        <v>194</v>
      </c>
      <c r="E178" s="360" t="s">
        <v>3</v>
      </c>
      <c r="F178" s="361" t="s">
        <v>323</v>
      </c>
      <c r="G178" s="358"/>
      <c r="H178" s="362">
        <v>270.8</v>
      </c>
      <c r="I178" s="180"/>
      <c r="J178" s="358"/>
      <c r="L178" s="178"/>
      <c r="M178" s="181"/>
      <c r="N178" s="182"/>
      <c r="O178" s="182"/>
      <c r="P178" s="182"/>
      <c r="Q178" s="182"/>
      <c r="R178" s="182"/>
      <c r="S178" s="182"/>
      <c r="T178" s="183"/>
      <c r="AT178" s="179" t="s">
        <v>194</v>
      </c>
      <c r="AU178" s="179" t="s">
        <v>82</v>
      </c>
      <c r="AV178" s="13" t="s">
        <v>82</v>
      </c>
      <c r="AW178" s="13" t="s">
        <v>33</v>
      </c>
      <c r="AX178" s="13" t="s">
        <v>80</v>
      </c>
      <c r="AY178" s="179" t="s">
        <v>138</v>
      </c>
    </row>
    <row r="179" spans="1:65" s="2" customFormat="1" ht="31.9" customHeight="1" x14ac:dyDescent="0.2">
      <c r="A179" s="33"/>
      <c r="B179" s="300"/>
      <c r="C179" s="351" t="s">
        <v>324</v>
      </c>
      <c r="D179" s="351" t="s">
        <v>139</v>
      </c>
      <c r="E179" s="352" t="s">
        <v>325</v>
      </c>
      <c r="F179" s="353" t="s">
        <v>326</v>
      </c>
      <c r="G179" s="354" t="s">
        <v>260</v>
      </c>
      <c r="H179" s="355">
        <v>90</v>
      </c>
      <c r="I179" s="162"/>
      <c r="J179" s="356">
        <f>ROUND(I179*H179,2)</f>
        <v>0</v>
      </c>
      <c r="K179" s="164"/>
      <c r="L179" s="34"/>
      <c r="M179" s="165" t="s">
        <v>3</v>
      </c>
      <c r="N179" s="166" t="s">
        <v>44</v>
      </c>
      <c r="O179" s="54"/>
      <c r="P179" s="167">
        <f>O179*H179</f>
        <v>0</v>
      </c>
      <c r="Q179" s="167">
        <v>0</v>
      </c>
      <c r="R179" s="167">
        <f>Q179*H179</f>
        <v>0</v>
      </c>
      <c r="S179" s="167">
        <v>0</v>
      </c>
      <c r="T179" s="168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9" t="s">
        <v>137</v>
      </c>
      <c r="AT179" s="169" t="s">
        <v>139</v>
      </c>
      <c r="AU179" s="169" t="s">
        <v>82</v>
      </c>
      <c r="AY179" s="18" t="s">
        <v>138</v>
      </c>
      <c r="BE179" s="170">
        <f>IF(N179="základní",J179,0)</f>
        <v>0</v>
      </c>
      <c r="BF179" s="170">
        <f>IF(N179="snížená",J179,0)</f>
        <v>0</v>
      </c>
      <c r="BG179" s="170">
        <f>IF(N179="zákl. přenesená",J179,0)</f>
        <v>0</v>
      </c>
      <c r="BH179" s="170">
        <f>IF(N179="sníž. přenesená",J179,0)</f>
        <v>0</v>
      </c>
      <c r="BI179" s="170">
        <f>IF(N179="nulová",J179,0)</f>
        <v>0</v>
      </c>
      <c r="BJ179" s="18" t="s">
        <v>80</v>
      </c>
      <c r="BK179" s="170">
        <f>ROUND(I179*H179,2)</f>
        <v>0</v>
      </c>
      <c r="BL179" s="18" t="s">
        <v>137</v>
      </c>
      <c r="BM179" s="169" t="s">
        <v>327</v>
      </c>
    </row>
    <row r="180" spans="1:65" s="13" customFormat="1" x14ac:dyDescent="0.2">
      <c r="B180" s="357"/>
      <c r="C180" s="358"/>
      <c r="D180" s="359" t="s">
        <v>194</v>
      </c>
      <c r="E180" s="360" t="s">
        <v>3</v>
      </c>
      <c r="F180" s="361" t="s">
        <v>328</v>
      </c>
      <c r="G180" s="358"/>
      <c r="H180" s="362">
        <v>90</v>
      </c>
      <c r="I180" s="180"/>
      <c r="J180" s="358"/>
      <c r="L180" s="178"/>
      <c r="M180" s="181"/>
      <c r="N180" s="182"/>
      <c r="O180" s="182"/>
      <c r="P180" s="182"/>
      <c r="Q180" s="182"/>
      <c r="R180" s="182"/>
      <c r="S180" s="182"/>
      <c r="T180" s="183"/>
      <c r="AT180" s="179" t="s">
        <v>194</v>
      </c>
      <c r="AU180" s="179" t="s">
        <v>82</v>
      </c>
      <c r="AV180" s="13" t="s">
        <v>82</v>
      </c>
      <c r="AW180" s="13" t="s">
        <v>33</v>
      </c>
      <c r="AX180" s="13" t="s">
        <v>80</v>
      </c>
      <c r="AY180" s="179" t="s">
        <v>138</v>
      </c>
    </row>
    <row r="181" spans="1:65" s="2" customFormat="1" ht="31.9" customHeight="1" x14ac:dyDescent="0.2">
      <c r="A181" s="33"/>
      <c r="B181" s="300"/>
      <c r="C181" s="373" t="s">
        <v>329</v>
      </c>
      <c r="D181" s="373" t="s">
        <v>330</v>
      </c>
      <c r="E181" s="374" t="s">
        <v>331</v>
      </c>
      <c r="F181" s="375" t="s">
        <v>332</v>
      </c>
      <c r="G181" s="376" t="s">
        <v>260</v>
      </c>
      <c r="H181" s="377">
        <v>90</v>
      </c>
      <c r="I181" s="196"/>
      <c r="J181" s="378">
        <f>ROUND(I181*H181,2)</f>
        <v>0</v>
      </c>
      <c r="K181" s="197"/>
      <c r="L181" s="198"/>
      <c r="M181" s="199" t="s">
        <v>3</v>
      </c>
      <c r="N181" s="200" t="s">
        <v>44</v>
      </c>
      <c r="O181" s="54"/>
      <c r="P181" s="167">
        <f>O181*H181</f>
        <v>0</v>
      </c>
      <c r="Q181" s="167">
        <v>4.0000000000000003E-5</v>
      </c>
      <c r="R181" s="167">
        <f>Q181*H181</f>
        <v>3.6000000000000003E-3</v>
      </c>
      <c r="S181" s="167">
        <v>0</v>
      </c>
      <c r="T181" s="168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9" t="s">
        <v>231</v>
      </c>
      <c r="AT181" s="169" t="s">
        <v>330</v>
      </c>
      <c r="AU181" s="169" t="s">
        <v>82</v>
      </c>
      <c r="AY181" s="18" t="s">
        <v>138</v>
      </c>
      <c r="BE181" s="170">
        <f>IF(N181="základní",J181,0)</f>
        <v>0</v>
      </c>
      <c r="BF181" s="170">
        <f>IF(N181="snížená",J181,0)</f>
        <v>0</v>
      </c>
      <c r="BG181" s="170">
        <f>IF(N181="zákl. přenesená",J181,0)</f>
        <v>0</v>
      </c>
      <c r="BH181" s="170">
        <f>IF(N181="sníž. přenesená",J181,0)</f>
        <v>0</v>
      </c>
      <c r="BI181" s="170">
        <f>IF(N181="nulová",J181,0)</f>
        <v>0</v>
      </c>
      <c r="BJ181" s="18" t="s">
        <v>80</v>
      </c>
      <c r="BK181" s="170">
        <f>ROUND(I181*H181,2)</f>
        <v>0</v>
      </c>
      <c r="BL181" s="18" t="s">
        <v>137</v>
      </c>
      <c r="BM181" s="169" t="s">
        <v>333</v>
      </c>
    </row>
    <row r="182" spans="1:65" s="2" customFormat="1" ht="53.65" customHeight="1" x14ac:dyDescent="0.2">
      <c r="A182" s="33"/>
      <c r="B182" s="300"/>
      <c r="C182" s="351" t="s">
        <v>334</v>
      </c>
      <c r="D182" s="351" t="s">
        <v>139</v>
      </c>
      <c r="E182" s="352" t="s">
        <v>335</v>
      </c>
      <c r="F182" s="353" t="s">
        <v>336</v>
      </c>
      <c r="G182" s="354" t="s">
        <v>260</v>
      </c>
      <c r="H182" s="355">
        <v>18</v>
      </c>
      <c r="I182" s="162"/>
      <c r="J182" s="356">
        <f>ROUND(I182*H182,2)</f>
        <v>0</v>
      </c>
      <c r="K182" s="164"/>
      <c r="L182" s="34"/>
      <c r="M182" s="165" t="s">
        <v>3</v>
      </c>
      <c r="N182" s="166" t="s">
        <v>44</v>
      </c>
      <c r="O182" s="54"/>
      <c r="P182" s="167">
        <f>O182*H182</f>
        <v>0</v>
      </c>
      <c r="Q182" s="167">
        <v>2.3400000000000001E-2</v>
      </c>
      <c r="R182" s="167">
        <f>Q182*H182</f>
        <v>0.42120000000000002</v>
      </c>
      <c r="S182" s="167">
        <v>0</v>
      </c>
      <c r="T182" s="168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9" t="s">
        <v>137</v>
      </c>
      <c r="AT182" s="169" t="s">
        <v>139</v>
      </c>
      <c r="AU182" s="169" t="s">
        <v>82</v>
      </c>
      <c r="AY182" s="18" t="s">
        <v>138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18" t="s">
        <v>80</v>
      </c>
      <c r="BK182" s="170">
        <f>ROUND(I182*H182,2)</f>
        <v>0</v>
      </c>
      <c r="BL182" s="18" t="s">
        <v>137</v>
      </c>
      <c r="BM182" s="169" t="s">
        <v>337</v>
      </c>
    </row>
    <row r="183" spans="1:65" s="13" customFormat="1" x14ac:dyDescent="0.2">
      <c r="B183" s="357"/>
      <c r="C183" s="358"/>
      <c r="D183" s="359" t="s">
        <v>194</v>
      </c>
      <c r="E183" s="360" t="s">
        <v>3</v>
      </c>
      <c r="F183" s="361" t="s">
        <v>338</v>
      </c>
      <c r="G183" s="358"/>
      <c r="H183" s="362">
        <v>18</v>
      </c>
      <c r="I183" s="180"/>
      <c r="J183" s="358"/>
      <c r="L183" s="178"/>
      <c r="M183" s="181"/>
      <c r="N183" s="182"/>
      <c r="O183" s="182"/>
      <c r="P183" s="182"/>
      <c r="Q183" s="182"/>
      <c r="R183" s="182"/>
      <c r="S183" s="182"/>
      <c r="T183" s="183"/>
      <c r="AT183" s="179" t="s">
        <v>194</v>
      </c>
      <c r="AU183" s="179" t="s">
        <v>82</v>
      </c>
      <c r="AV183" s="13" t="s">
        <v>82</v>
      </c>
      <c r="AW183" s="13" t="s">
        <v>33</v>
      </c>
      <c r="AX183" s="13" t="s">
        <v>80</v>
      </c>
      <c r="AY183" s="179" t="s">
        <v>138</v>
      </c>
    </row>
    <row r="184" spans="1:65" s="2" customFormat="1" ht="21" customHeight="1" x14ac:dyDescent="0.2">
      <c r="A184" s="33"/>
      <c r="B184" s="300"/>
      <c r="C184" s="351" t="s">
        <v>339</v>
      </c>
      <c r="D184" s="351" t="s">
        <v>139</v>
      </c>
      <c r="E184" s="352" t="s">
        <v>340</v>
      </c>
      <c r="F184" s="353" t="s">
        <v>341</v>
      </c>
      <c r="G184" s="354" t="s">
        <v>222</v>
      </c>
      <c r="H184" s="355">
        <v>13</v>
      </c>
      <c r="I184" s="162"/>
      <c r="J184" s="356">
        <f>ROUND(I184*H184,2)</f>
        <v>0</v>
      </c>
      <c r="K184" s="164"/>
      <c r="L184" s="34"/>
      <c r="M184" s="165" t="s">
        <v>3</v>
      </c>
      <c r="N184" s="166" t="s">
        <v>44</v>
      </c>
      <c r="O184" s="54"/>
      <c r="P184" s="167">
        <f>O184*H184</f>
        <v>0</v>
      </c>
      <c r="Q184" s="167">
        <v>0</v>
      </c>
      <c r="R184" s="167">
        <f>Q184*H184</f>
        <v>0</v>
      </c>
      <c r="S184" s="167">
        <v>0</v>
      </c>
      <c r="T184" s="168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9" t="s">
        <v>137</v>
      </c>
      <c r="AT184" s="169" t="s">
        <v>139</v>
      </c>
      <c r="AU184" s="169" t="s">
        <v>82</v>
      </c>
      <c r="AY184" s="18" t="s">
        <v>138</v>
      </c>
      <c r="BE184" s="170">
        <f>IF(N184="základní",J184,0)</f>
        <v>0</v>
      </c>
      <c r="BF184" s="170">
        <f>IF(N184="snížená",J184,0)</f>
        <v>0</v>
      </c>
      <c r="BG184" s="170">
        <f>IF(N184="zákl. přenesená",J184,0)</f>
        <v>0</v>
      </c>
      <c r="BH184" s="170">
        <f>IF(N184="sníž. přenesená",J184,0)</f>
        <v>0</v>
      </c>
      <c r="BI184" s="170">
        <f>IF(N184="nulová",J184,0)</f>
        <v>0</v>
      </c>
      <c r="BJ184" s="18" t="s">
        <v>80</v>
      </c>
      <c r="BK184" s="170">
        <f>ROUND(I184*H184,2)</f>
        <v>0</v>
      </c>
      <c r="BL184" s="18" t="s">
        <v>137</v>
      </c>
      <c r="BM184" s="169" t="s">
        <v>342</v>
      </c>
    </row>
    <row r="185" spans="1:65" s="13" customFormat="1" x14ac:dyDescent="0.2">
      <c r="B185" s="357"/>
      <c r="C185" s="358"/>
      <c r="D185" s="359" t="s">
        <v>194</v>
      </c>
      <c r="E185" s="360" t="s">
        <v>3</v>
      </c>
      <c r="F185" s="361" t="s">
        <v>343</v>
      </c>
      <c r="G185" s="358"/>
      <c r="H185" s="362">
        <v>13</v>
      </c>
      <c r="I185" s="180"/>
      <c r="J185" s="358"/>
      <c r="L185" s="178"/>
      <c r="M185" s="181"/>
      <c r="N185" s="182"/>
      <c r="O185" s="182"/>
      <c r="P185" s="182"/>
      <c r="Q185" s="182"/>
      <c r="R185" s="182"/>
      <c r="S185" s="182"/>
      <c r="T185" s="183"/>
      <c r="AT185" s="179" t="s">
        <v>194</v>
      </c>
      <c r="AU185" s="179" t="s">
        <v>82</v>
      </c>
      <c r="AV185" s="13" t="s">
        <v>82</v>
      </c>
      <c r="AW185" s="13" t="s">
        <v>33</v>
      </c>
      <c r="AX185" s="13" t="s">
        <v>80</v>
      </c>
      <c r="AY185" s="179" t="s">
        <v>138</v>
      </c>
    </row>
    <row r="186" spans="1:65" s="2" customFormat="1" ht="21" customHeight="1" x14ac:dyDescent="0.2">
      <c r="A186" s="33"/>
      <c r="B186" s="300"/>
      <c r="C186" s="373" t="s">
        <v>344</v>
      </c>
      <c r="D186" s="373" t="s">
        <v>330</v>
      </c>
      <c r="E186" s="374" t="s">
        <v>345</v>
      </c>
      <c r="F186" s="375" t="s">
        <v>346</v>
      </c>
      <c r="G186" s="376" t="s">
        <v>222</v>
      </c>
      <c r="H186" s="377">
        <v>13</v>
      </c>
      <c r="I186" s="196"/>
      <c r="J186" s="378">
        <f>ROUND(I186*H186,2)</f>
        <v>0</v>
      </c>
      <c r="K186" s="197"/>
      <c r="L186" s="198"/>
      <c r="M186" s="199" t="s">
        <v>3</v>
      </c>
      <c r="N186" s="200" t="s">
        <v>44</v>
      </c>
      <c r="O186" s="54"/>
      <c r="P186" s="167">
        <f>O186*H186</f>
        <v>0</v>
      </c>
      <c r="Q186" s="167">
        <v>0.01</v>
      </c>
      <c r="R186" s="167">
        <f>Q186*H186</f>
        <v>0.13</v>
      </c>
      <c r="S186" s="167">
        <v>0</v>
      </c>
      <c r="T186" s="168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9" t="s">
        <v>231</v>
      </c>
      <c r="AT186" s="169" t="s">
        <v>330</v>
      </c>
      <c r="AU186" s="169" t="s">
        <v>82</v>
      </c>
      <c r="AY186" s="18" t="s">
        <v>138</v>
      </c>
      <c r="BE186" s="170">
        <f>IF(N186="základní",J186,0)</f>
        <v>0</v>
      </c>
      <c r="BF186" s="170">
        <f>IF(N186="snížená",J186,0)</f>
        <v>0</v>
      </c>
      <c r="BG186" s="170">
        <f>IF(N186="zákl. přenesená",J186,0)</f>
        <v>0</v>
      </c>
      <c r="BH186" s="170">
        <f>IF(N186="sníž. přenesená",J186,0)</f>
        <v>0</v>
      </c>
      <c r="BI186" s="170">
        <f>IF(N186="nulová",J186,0)</f>
        <v>0</v>
      </c>
      <c r="BJ186" s="18" t="s">
        <v>80</v>
      </c>
      <c r="BK186" s="170">
        <f>ROUND(I186*H186,2)</f>
        <v>0</v>
      </c>
      <c r="BL186" s="18" t="s">
        <v>137</v>
      </c>
      <c r="BM186" s="169" t="s">
        <v>347</v>
      </c>
    </row>
    <row r="187" spans="1:65" s="2" customFormat="1" ht="18" x14ac:dyDescent="0.2">
      <c r="A187" s="33"/>
      <c r="B187" s="300"/>
      <c r="C187" s="301"/>
      <c r="D187" s="359" t="s">
        <v>348</v>
      </c>
      <c r="E187" s="301"/>
      <c r="F187" s="379" t="s">
        <v>349</v>
      </c>
      <c r="G187" s="301"/>
      <c r="H187" s="301"/>
      <c r="I187" s="97"/>
      <c r="J187" s="301"/>
      <c r="K187" s="33"/>
      <c r="L187" s="34"/>
      <c r="M187" s="201"/>
      <c r="N187" s="202"/>
      <c r="O187" s="54"/>
      <c r="P187" s="54"/>
      <c r="Q187" s="54"/>
      <c r="R187" s="54"/>
      <c r="S187" s="54"/>
      <c r="T187" s="55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348</v>
      </c>
      <c r="AU187" s="18" t="s">
        <v>82</v>
      </c>
    </row>
    <row r="188" spans="1:65" s="13" customFormat="1" x14ac:dyDescent="0.2">
      <c r="B188" s="357"/>
      <c r="C188" s="358"/>
      <c r="D188" s="359" t="s">
        <v>194</v>
      </c>
      <c r="E188" s="358"/>
      <c r="F188" s="361" t="s">
        <v>350</v>
      </c>
      <c r="G188" s="358"/>
      <c r="H188" s="362">
        <v>13</v>
      </c>
      <c r="I188" s="180"/>
      <c r="J188" s="358"/>
      <c r="L188" s="178"/>
      <c r="M188" s="181"/>
      <c r="N188" s="182"/>
      <c r="O188" s="182"/>
      <c r="P188" s="182"/>
      <c r="Q188" s="182"/>
      <c r="R188" s="182"/>
      <c r="S188" s="182"/>
      <c r="T188" s="183"/>
      <c r="AT188" s="179" t="s">
        <v>194</v>
      </c>
      <c r="AU188" s="179" t="s">
        <v>82</v>
      </c>
      <c r="AV188" s="13" t="s">
        <v>82</v>
      </c>
      <c r="AW188" s="13" t="s">
        <v>4</v>
      </c>
      <c r="AX188" s="13" t="s">
        <v>80</v>
      </c>
      <c r="AY188" s="179" t="s">
        <v>138</v>
      </c>
    </row>
    <row r="189" spans="1:65" s="2" customFormat="1" ht="31.9" customHeight="1" x14ac:dyDescent="0.2">
      <c r="A189" s="33"/>
      <c r="B189" s="300"/>
      <c r="C189" s="351" t="s">
        <v>351</v>
      </c>
      <c r="D189" s="351" t="s">
        <v>139</v>
      </c>
      <c r="E189" s="352" t="s">
        <v>352</v>
      </c>
      <c r="F189" s="353" t="s">
        <v>353</v>
      </c>
      <c r="G189" s="354" t="s">
        <v>192</v>
      </c>
      <c r="H189" s="355">
        <v>37.262</v>
      </c>
      <c r="I189" s="162"/>
      <c r="J189" s="356">
        <f>ROUND(I189*H189,2)</f>
        <v>0</v>
      </c>
      <c r="K189" s="164"/>
      <c r="L189" s="34"/>
      <c r="M189" s="165" t="s">
        <v>3</v>
      </c>
      <c r="N189" s="166" t="s">
        <v>44</v>
      </c>
      <c r="O189" s="54"/>
      <c r="P189" s="167">
        <f>O189*H189</f>
        <v>0</v>
      </c>
      <c r="Q189" s="167">
        <v>0</v>
      </c>
      <c r="R189" s="167">
        <f>Q189*H189</f>
        <v>0</v>
      </c>
      <c r="S189" s="167">
        <v>0.26100000000000001</v>
      </c>
      <c r="T189" s="168">
        <f>S189*H189</f>
        <v>9.7253819999999997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9" t="s">
        <v>137</v>
      </c>
      <c r="AT189" s="169" t="s">
        <v>139</v>
      </c>
      <c r="AU189" s="169" t="s">
        <v>82</v>
      </c>
      <c r="AY189" s="18" t="s">
        <v>138</v>
      </c>
      <c r="BE189" s="170">
        <f>IF(N189="základní",J189,0)</f>
        <v>0</v>
      </c>
      <c r="BF189" s="170">
        <f>IF(N189="snížená",J189,0)</f>
        <v>0</v>
      </c>
      <c r="BG189" s="170">
        <f>IF(N189="zákl. přenesená",J189,0)</f>
        <v>0</v>
      </c>
      <c r="BH189" s="170">
        <f>IF(N189="sníž. přenesená",J189,0)</f>
        <v>0</v>
      </c>
      <c r="BI189" s="170">
        <f>IF(N189="nulová",J189,0)</f>
        <v>0</v>
      </c>
      <c r="BJ189" s="18" t="s">
        <v>80</v>
      </c>
      <c r="BK189" s="170">
        <f>ROUND(I189*H189,2)</f>
        <v>0</v>
      </c>
      <c r="BL189" s="18" t="s">
        <v>137</v>
      </c>
      <c r="BM189" s="169" t="s">
        <v>354</v>
      </c>
    </row>
    <row r="190" spans="1:65" s="13" customFormat="1" x14ac:dyDescent="0.2">
      <c r="B190" s="357"/>
      <c r="C190" s="358"/>
      <c r="D190" s="359" t="s">
        <v>194</v>
      </c>
      <c r="E190" s="360" t="s">
        <v>3</v>
      </c>
      <c r="F190" s="361" t="s">
        <v>355</v>
      </c>
      <c r="G190" s="358"/>
      <c r="H190" s="362">
        <v>5.0380000000000003</v>
      </c>
      <c r="I190" s="180"/>
      <c r="J190" s="358"/>
      <c r="L190" s="178"/>
      <c r="M190" s="181"/>
      <c r="N190" s="182"/>
      <c r="O190" s="182"/>
      <c r="P190" s="182"/>
      <c r="Q190" s="182"/>
      <c r="R190" s="182"/>
      <c r="S190" s="182"/>
      <c r="T190" s="183"/>
      <c r="AT190" s="179" t="s">
        <v>194</v>
      </c>
      <c r="AU190" s="179" t="s">
        <v>82</v>
      </c>
      <c r="AV190" s="13" t="s">
        <v>82</v>
      </c>
      <c r="AW190" s="13" t="s">
        <v>33</v>
      </c>
      <c r="AX190" s="13" t="s">
        <v>73</v>
      </c>
      <c r="AY190" s="179" t="s">
        <v>138</v>
      </c>
    </row>
    <row r="191" spans="1:65" s="13" customFormat="1" x14ac:dyDescent="0.2">
      <c r="B191" s="357"/>
      <c r="C191" s="358"/>
      <c r="D191" s="359" t="s">
        <v>194</v>
      </c>
      <c r="E191" s="360" t="s">
        <v>3</v>
      </c>
      <c r="F191" s="361" t="s">
        <v>356</v>
      </c>
      <c r="G191" s="358"/>
      <c r="H191" s="362">
        <v>-1.6</v>
      </c>
      <c r="I191" s="180"/>
      <c r="J191" s="358"/>
      <c r="L191" s="178"/>
      <c r="M191" s="181"/>
      <c r="N191" s="182"/>
      <c r="O191" s="182"/>
      <c r="P191" s="182"/>
      <c r="Q191" s="182"/>
      <c r="R191" s="182"/>
      <c r="S191" s="182"/>
      <c r="T191" s="183"/>
      <c r="AT191" s="179" t="s">
        <v>194</v>
      </c>
      <c r="AU191" s="179" t="s">
        <v>82</v>
      </c>
      <c r="AV191" s="13" t="s">
        <v>82</v>
      </c>
      <c r="AW191" s="13" t="s">
        <v>33</v>
      </c>
      <c r="AX191" s="13" t="s">
        <v>73</v>
      </c>
      <c r="AY191" s="179" t="s">
        <v>138</v>
      </c>
    </row>
    <row r="192" spans="1:65" s="13" customFormat="1" x14ac:dyDescent="0.2">
      <c r="B192" s="357"/>
      <c r="C192" s="358"/>
      <c r="D192" s="359" t="s">
        <v>194</v>
      </c>
      <c r="E192" s="360" t="s">
        <v>3</v>
      </c>
      <c r="F192" s="361" t="s">
        <v>357</v>
      </c>
      <c r="G192" s="358"/>
      <c r="H192" s="362">
        <v>6.2130000000000001</v>
      </c>
      <c r="I192" s="180"/>
      <c r="J192" s="358"/>
      <c r="L192" s="178"/>
      <c r="M192" s="181"/>
      <c r="N192" s="182"/>
      <c r="O192" s="182"/>
      <c r="P192" s="182"/>
      <c r="Q192" s="182"/>
      <c r="R192" s="182"/>
      <c r="S192" s="182"/>
      <c r="T192" s="183"/>
      <c r="AT192" s="179" t="s">
        <v>194</v>
      </c>
      <c r="AU192" s="179" t="s">
        <v>82</v>
      </c>
      <c r="AV192" s="13" t="s">
        <v>82</v>
      </c>
      <c r="AW192" s="13" t="s">
        <v>33</v>
      </c>
      <c r="AX192" s="13" t="s">
        <v>73</v>
      </c>
      <c r="AY192" s="179" t="s">
        <v>138</v>
      </c>
    </row>
    <row r="193" spans="1:65" s="13" customFormat="1" x14ac:dyDescent="0.2">
      <c r="B193" s="357"/>
      <c r="C193" s="358"/>
      <c r="D193" s="359" t="s">
        <v>194</v>
      </c>
      <c r="E193" s="360" t="s">
        <v>3</v>
      </c>
      <c r="F193" s="361" t="s">
        <v>356</v>
      </c>
      <c r="G193" s="358"/>
      <c r="H193" s="362">
        <v>-1.6</v>
      </c>
      <c r="I193" s="180"/>
      <c r="J193" s="358"/>
      <c r="L193" s="178"/>
      <c r="M193" s="181"/>
      <c r="N193" s="182"/>
      <c r="O193" s="182"/>
      <c r="P193" s="182"/>
      <c r="Q193" s="182"/>
      <c r="R193" s="182"/>
      <c r="S193" s="182"/>
      <c r="T193" s="183"/>
      <c r="AT193" s="179" t="s">
        <v>194</v>
      </c>
      <c r="AU193" s="179" t="s">
        <v>82</v>
      </c>
      <c r="AV193" s="13" t="s">
        <v>82</v>
      </c>
      <c r="AW193" s="13" t="s">
        <v>33</v>
      </c>
      <c r="AX193" s="13" t="s">
        <v>73</v>
      </c>
      <c r="AY193" s="179" t="s">
        <v>138</v>
      </c>
    </row>
    <row r="194" spans="1:65" s="13" customFormat="1" x14ac:dyDescent="0.2">
      <c r="B194" s="357"/>
      <c r="C194" s="358"/>
      <c r="D194" s="359" t="s">
        <v>194</v>
      </c>
      <c r="E194" s="360" t="s">
        <v>3</v>
      </c>
      <c r="F194" s="361" t="s">
        <v>358</v>
      </c>
      <c r="G194" s="358"/>
      <c r="H194" s="362">
        <v>30.411000000000001</v>
      </c>
      <c r="I194" s="180"/>
      <c r="J194" s="358"/>
      <c r="L194" s="178"/>
      <c r="M194" s="181"/>
      <c r="N194" s="182"/>
      <c r="O194" s="182"/>
      <c r="P194" s="182"/>
      <c r="Q194" s="182"/>
      <c r="R194" s="182"/>
      <c r="S194" s="182"/>
      <c r="T194" s="183"/>
      <c r="AT194" s="179" t="s">
        <v>194</v>
      </c>
      <c r="AU194" s="179" t="s">
        <v>82</v>
      </c>
      <c r="AV194" s="13" t="s">
        <v>82</v>
      </c>
      <c r="AW194" s="13" t="s">
        <v>33</v>
      </c>
      <c r="AX194" s="13" t="s">
        <v>73</v>
      </c>
      <c r="AY194" s="179" t="s">
        <v>138</v>
      </c>
    </row>
    <row r="195" spans="1:65" s="13" customFormat="1" x14ac:dyDescent="0.2">
      <c r="B195" s="357"/>
      <c r="C195" s="358"/>
      <c r="D195" s="359" t="s">
        <v>194</v>
      </c>
      <c r="E195" s="360" t="s">
        <v>3</v>
      </c>
      <c r="F195" s="361" t="s">
        <v>359</v>
      </c>
      <c r="G195" s="358"/>
      <c r="H195" s="362">
        <v>-1.2</v>
      </c>
      <c r="I195" s="180"/>
      <c r="J195" s="358"/>
      <c r="L195" s="178"/>
      <c r="M195" s="181"/>
      <c r="N195" s="182"/>
      <c r="O195" s="182"/>
      <c r="P195" s="182"/>
      <c r="Q195" s="182"/>
      <c r="R195" s="182"/>
      <c r="S195" s="182"/>
      <c r="T195" s="183"/>
      <c r="AT195" s="179" t="s">
        <v>194</v>
      </c>
      <c r="AU195" s="179" t="s">
        <v>82</v>
      </c>
      <c r="AV195" s="13" t="s">
        <v>82</v>
      </c>
      <c r="AW195" s="13" t="s">
        <v>33</v>
      </c>
      <c r="AX195" s="13" t="s">
        <v>73</v>
      </c>
      <c r="AY195" s="179" t="s">
        <v>138</v>
      </c>
    </row>
    <row r="196" spans="1:65" s="14" customFormat="1" x14ac:dyDescent="0.2">
      <c r="B196" s="364"/>
      <c r="C196" s="365"/>
      <c r="D196" s="359" t="s">
        <v>194</v>
      </c>
      <c r="E196" s="366" t="s">
        <v>3</v>
      </c>
      <c r="F196" s="367" t="s">
        <v>201</v>
      </c>
      <c r="G196" s="365"/>
      <c r="H196" s="368">
        <v>37.262</v>
      </c>
      <c r="I196" s="186"/>
      <c r="J196" s="365"/>
      <c r="L196" s="184"/>
      <c r="M196" s="187"/>
      <c r="N196" s="188"/>
      <c r="O196" s="188"/>
      <c r="P196" s="188"/>
      <c r="Q196" s="188"/>
      <c r="R196" s="188"/>
      <c r="S196" s="188"/>
      <c r="T196" s="189"/>
      <c r="AT196" s="185" t="s">
        <v>194</v>
      </c>
      <c r="AU196" s="185" t="s">
        <v>82</v>
      </c>
      <c r="AV196" s="14" t="s">
        <v>137</v>
      </c>
      <c r="AW196" s="14" t="s">
        <v>33</v>
      </c>
      <c r="AX196" s="14" t="s">
        <v>80</v>
      </c>
      <c r="AY196" s="185" t="s">
        <v>138</v>
      </c>
    </row>
    <row r="197" spans="1:65" s="2" customFormat="1" ht="31.9" customHeight="1" x14ac:dyDescent="0.2">
      <c r="A197" s="33"/>
      <c r="B197" s="300"/>
      <c r="C197" s="351" t="s">
        <v>360</v>
      </c>
      <c r="D197" s="351" t="s">
        <v>139</v>
      </c>
      <c r="E197" s="352" t="s">
        <v>361</v>
      </c>
      <c r="F197" s="353" t="s">
        <v>362</v>
      </c>
      <c r="G197" s="354" t="s">
        <v>198</v>
      </c>
      <c r="H197" s="355">
        <v>4.9050000000000002</v>
      </c>
      <c r="I197" s="162"/>
      <c r="J197" s="356">
        <f>ROUND(I197*H197,2)</f>
        <v>0</v>
      </c>
      <c r="K197" s="164"/>
      <c r="L197" s="34"/>
      <c r="M197" s="165" t="s">
        <v>3</v>
      </c>
      <c r="N197" s="166" t="s">
        <v>44</v>
      </c>
      <c r="O197" s="54"/>
      <c r="P197" s="167">
        <f>O197*H197</f>
        <v>0</v>
      </c>
      <c r="Q197" s="167">
        <v>0</v>
      </c>
      <c r="R197" s="167">
        <f>Q197*H197</f>
        <v>0</v>
      </c>
      <c r="S197" s="167">
        <v>1.8</v>
      </c>
      <c r="T197" s="168">
        <f>S197*H197</f>
        <v>8.8290000000000006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9" t="s">
        <v>137</v>
      </c>
      <c r="AT197" s="169" t="s">
        <v>139</v>
      </c>
      <c r="AU197" s="169" t="s">
        <v>82</v>
      </c>
      <c r="AY197" s="18" t="s">
        <v>138</v>
      </c>
      <c r="BE197" s="170">
        <f>IF(N197="základní",J197,0)</f>
        <v>0</v>
      </c>
      <c r="BF197" s="170">
        <f>IF(N197="snížená",J197,0)</f>
        <v>0</v>
      </c>
      <c r="BG197" s="170">
        <f>IF(N197="zákl. přenesená",J197,0)</f>
        <v>0</v>
      </c>
      <c r="BH197" s="170">
        <f>IF(N197="sníž. přenesená",J197,0)</f>
        <v>0</v>
      </c>
      <c r="BI197" s="170">
        <f>IF(N197="nulová",J197,0)</f>
        <v>0</v>
      </c>
      <c r="BJ197" s="18" t="s">
        <v>80</v>
      </c>
      <c r="BK197" s="170">
        <f>ROUND(I197*H197,2)</f>
        <v>0</v>
      </c>
      <c r="BL197" s="18" t="s">
        <v>137</v>
      </c>
      <c r="BM197" s="169" t="s">
        <v>363</v>
      </c>
    </row>
    <row r="198" spans="1:65" s="13" customFormat="1" x14ac:dyDescent="0.2">
      <c r="B198" s="357"/>
      <c r="C198" s="358"/>
      <c r="D198" s="359" t="s">
        <v>194</v>
      </c>
      <c r="E198" s="360" t="s">
        <v>3</v>
      </c>
      <c r="F198" s="361" t="s">
        <v>364</v>
      </c>
      <c r="G198" s="358"/>
      <c r="H198" s="362">
        <v>4.9050000000000002</v>
      </c>
      <c r="I198" s="180"/>
      <c r="J198" s="358"/>
      <c r="L198" s="178"/>
      <c r="M198" s="181"/>
      <c r="N198" s="182"/>
      <c r="O198" s="182"/>
      <c r="P198" s="182"/>
      <c r="Q198" s="182"/>
      <c r="R198" s="182"/>
      <c r="S198" s="182"/>
      <c r="T198" s="183"/>
      <c r="AT198" s="179" t="s">
        <v>194</v>
      </c>
      <c r="AU198" s="179" t="s">
        <v>82</v>
      </c>
      <c r="AV198" s="13" t="s">
        <v>82</v>
      </c>
      <c r="AW198" s="13" t="s">
        <v>33</v>
      </c>
      <c r="AX198" s="13" t="s">
        <v>73</v>
      </c>
      <c r="AY198" s="179" t="s">
        <v>138</v>
      </c>
    </row>
    <row r="199" spans="1:65" s="14" customFormat="1" x14ac:dyDescent="0.2">
      <c r="B199" s="364"/>
      <c r="C199" s="365"/>
      <c r="D199" s="359" t="s">
        <v>194</v>
      </c>
      <c r="E199" s="366" t="s">
        <v>3</v>
      </c>
      <c r="F199" s="367" t="s">
        <v>201</v>
      </c>
      <c r="G199" s="365"/>
      <c r="H199" s="368">
        <v>4.9050000000000002</v>
      </c>
      <c r="I199" s="186"/>
      <c r="J199" s="365"/>
      <c r="L199" s="184"/>
      <c r="M199" s="187"/>
      <c r="N199" s="188"/>
      <c r="O199" s="188"/>
      <c r="P199" s="188"/>
      <c r="Q199" s="188"/>
      <c r="R199" s="188"/>
      <c r="S199" s="188"/>
      <c r="T199" s="189"/>
      <c r="AT199" s="185" t="s">
        <v>194</v>
      </c>
      <c r="AU199" s="185" t="s">
        <v>82</v>
      </c>
      <c r="AV199" s="14" t="s">
        <v>137</v>
      </c>
      <c r="AW199" s="14" t="s">
        <v>33</v>
      </c>
      <c r="AX199" s="14" t="s">
        <v>80</v>
      </c>
      <c r="AY199" s="185" t="s">
        <v>138</v>
      </c>
    </row>
    <row r="200" spans="1:65" s="2" customFormat="1" ht="31.9" customHeight="1" x14ac:dyDescent="0.2">
      <c r="A200" s="33"/>
      <c r="B200" s="300"/>
      <c r="C200" s="351" t="s">
        <v>365</v>
      </c>
      <c r="D200" s="351" t="s">
        <v>139</v>
      </c>
      <c r="E200" s="352" t="s">
        <v>366</v>
      </c>
      <c r="F200" s="353" t="s">
        <v>367</v>
      </c>
      <c r="G200" s="354" t="s">
        <v>198</v>
      </c>
      <c r="H200" s="355">
        <v>0.45</v>
      </c>
      <c r="I200" s="162"/>
      <c r="J200" s="356">
        <f>ROUND(I200*H200,2)</f>
        <v>0</v>
      </c>
      <c r="K200" s="164"/>
      <c r="L200" s="34"/>
      <c r="M200" s="165" t="s">
        <v>3</v>
      </c>
      <c r="N200" s="166" t="s">
        <v>44</v>
      </c>
      <c r="O200" s="54"/>
      <c r="P200" s="167">
        <f>O200*H200</f>
        <v>0</v>
      </c>
      <c r="Q200" s="167">
        <v>0</v>
      </c>
      <c r="R200" s="167">
        <f>Q200*H200</f>
        <v>0</v>
      </c>
      <c r="S200" s="167">
        <v>2.4</v>
      </c>
      <c r="T200" s="168">
        <f>S200*H200</f>
        <v>1.08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9" t="s">
        <v>137</v>
      </c>
      <c r="AT200" s="169" t="s">
        <v>139</v>
      </c>
      <c r="AU200" s="169" t="s">
        <v>82</v>
      </c>
      <c r="AY200" s="18" t="s">
        <v>138</v>
      </c>
      <c r="BE200" s="170">
        <f>IF(N200="základní",J200,0)</f>
        <v>0</v>
      </c>
      <c r="BF200" s="170">
        <f>IF(N200="snížená",J200,0)</f>
        <v>0</v>
      </c>
      <c r="BG200" s="170">
        <f>IF(N200="zákl. přenesená",J200,0)</f>
        <v>0</v>
      </c>
      <c r="BH200" s="170">
        <f>IF(N200="sníž. přenesená",J200,0)</f>
        <v>0</v>
      </c>
      <c r="BI200" s="170">
        <f>IF(N200="nulová",J200,0)</f>
        <v>0</v>
      </c>
      <c r="BJ200" s="18" t="s">
        <v>80</v>
      </c>
      <c r="BK200" s="170">
        <f>ROUND(I200*H200,2)</f>
        <v>0</v>
      </c>
      <c r="BL200" s="18" t="s">
        <v>137</v>
      </c>
      <c r="BM200" s="169" t="s">
        <v>368</v>
      </c>
    </row>
    <row r="201" spans="1:65" s="13" customFormat="1" x14ac:dyDescent="0.2">
      <c r="B201" s="357"/>
      <c r="C201" s="358"/>
      <c r="D201" s="359" t="s">
        <v>194</v>
      </c>
      <c r="E201" s="360" t="s">
        <v>3</v>
      </c>
      <c r="F201" s="361" t="s">
        <v>369</v>
      </c>
      <c r="G201" s="358"/>
      <c r="H201" s="362">
        <v>0.45</v>
      </c>
      <c r="I201" s="180"/>
      <c r="J201" s="358"/>
      <c r="L201" s="178"/>
      <c r="M201" s="181"/>
      <c r="N201" s="182"/>
      <c r="O201" s="182"/>
      <c r="P201" s="182"/>
      <c r="Q201" s="182"/>
      <c r="R201" s="182"/>
      <c r="S201" s="182"/>
      <c r="T201" s="183"/>
      <c r="AT201" s="179" t="s">
        <v>194</v>
      </c>
      <c r="AU201" s="179" t="s">
        <v>82</v>
      </c>
      <c r="AV201" s="13" t="s">
        <v>82</v>
      </c>
      <c r="AW201" s="13" t="s">
        <v>33</v>
      </c>
      <c r="AX201" s="13" t="s">
        <v>73</v>
      </c>
      <c r="AY201" s="179" t="s">
        <v>138</v>
      </c>
    </row>
    <row r="202" spans="1:65" s="14" customFormat="1" x14ac:dyDescent="0.2">
      <c r="B202" s="364"/>
      <c r="C202" s="365"/>
      <c r="D202" s="359" t="s">
        <v>194</v>
      </c>
      <c r="E202" s="366" t="s">
        <v>3</v>
      </c>
      <c r="F202" s="367" t="s">
        <v>201</v>
      </c>
      <c r="G202" s="365"/>
      <c r="H202" s="368">
        <v>0.45</v>
      </c>
      <c r="I202" s="186"/>
      <c r="J202" s="365"/>
      <c r="L202" s="184"/>
      <c r="M202" s="187"/>
      <c r="N202" s="188"/>
      <c r="O202" s="188"/>
      <c r="P202" s="188"/>
      <c r="Q202" s="188"/>
      <c r="R202" s="188"/>
      <c r="S202" s="188"/>
      <c r="T202" s="189"/>
      <c r="AT202" s="185" t="s">
        <v>194</v>
      </c>
      <c r="AU202" s="185" t="s">
        <v>82</v>
      </c>
      <c r="AV202" s="14" t="s">
        <v>137</v>
      </c>
      <c r="AW202" s="14" t="s">
        <v>33</v>
      </c>
      <c r="AX202" s="14" t="s">
        <v>80</v>
      </c>
      <c r="AY202" s="185" t="s">
        <v>138</v>
      </c>
    </row>
    <row r="203" spans="1:65" s="2" customFormat="1" ht="31.9" customHeight="1" x14ac:dyDescent="0.2">
      <c r="A203" s="33"/>
      <c r="B203" s="300"/>
      <c r="C203" s="351" t="s">
        <v>370</v>
      </c>
      <c r="D203" s="351" t="s">
        <v>139</v>
      </c>
      <c r="E203" s="352" t="s">
        <v>371</v>
      </c>
      <c r="F203" s="353" t="s">
        <v>372</v>
      </c>
      <c r="G203" s="354" t="s">
        <v>192</v>
      </c>
      <c r="H203" s="355">
        <v>4.3819999999999997</v>
      </c>
      <c r="I203" s="162"/>
      <c r="J203" s="356">
        <f>ROUND(I203*H203,2)</f>
        <v>0</v>
      </c>
      <c r="K203" s="164"/>
      <c r="L203" s="34"/>
      <c r="M203" s="165" t="s">
        <v>3</v>
      </c>
      <c r="N203" s="166" t="s">
        <v>44</v>
      </c>
      <c r="O203" s="54"/>
      <c r="P203" s="167">
        <f>O203*H203</f>
        <v>0</v>
      </c>
      <c r="Q203" s="167">
        <v>0</v>
      </c>
      <c r="R203" s="167">
        <f>Q203*H203</f>
        <v>0</v>
      </c>
      <c r="S203" s="167">
        <v>7.5999999999999998E-2</v>
      </c>
      <c r="T203" s="168">
        <f>S203*H203</f>
        <v>0.33303199999999994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9" t="s">
        <v>137</v>
      </c>
      <c r="AT203" s="169" t="s">
        <v>139</v>
      </c>
      <c r="AU203" s="169" t="s">
        <v>82</v>
      </c>
      <c r="AY203" s="18" t="s">
        <v>138</v>
      </c>
      <c r="BE203" s="170">
        <f>IF(N203="základní",J203,0)</f>
        <v>0</v>
      </c>
      <c r="BF203" s="170">
        <f>IF(N203="snížená",J203,0)</f>
        <v>0</v>
      </c>
      <c r="BG203" s="170">
        <f>IF(N203="zákl. přenesená",J203,0)</f>
        <v>0</v>
      </c>
      <c r="BH203" s="170">
        <f>IF(N203="sníž. přenesená",J203,0)</f>
        <v>0</v>
      </c>
      <c r="BI203" s="170">
        <f>IF(N203="nulová",J203,0)</f>
        <v>0</v>
      </c>
      <c r="BJ203" s="18" t="s">
        <v>80</v>
      </c>
      <c r="BK203" s="170">
        <f>ROUND(I203*H203,2)</f>
        <v>0</v>
      </c>
      <c r="BL203" s="18" t="s">
        <v>137</v>
      </c>
      <c r="BM203" s="169" t="s">
        <v>373</v>
      </c>
    </row>
    <row r="204" spans="1:65" s="13" customFormat="1" x14ac:dyDescent="0.2">
      <c r="B204" s="357"/>
      <c r="C204" s="358"/>
      <c r="D204" s="359" t="s">
        <v>194</v>
      </c>
      <c r="E204" s="360" t="s">
        <v>3</v>
      </c>
      <c r="F204" s="361" t="s">
        <v>374</v>
      </c>
      <c r="G204" s="358"/>
      <c r="H204" s="362">
        <v>4.3819999999999997</v>
      </c>
      <c r="I204" s="180"/>
      <c r="J204" s="358"/>
      <c r="L204" s="178"/>
      <c r="M204" s="181"/>
      <c r="N204" s="182"/>
      <c r="O204" s="182"/>
      <c r="P204" s="182"/>
      <c r="Q204" s="182"/>
      <c r="R204" s="182"/>
      <c r="S204" s="182"/>
      <c r="T204" s="183"/>
      <c r="AT204" s="179" t="s">
        <v>194</v>
      </c>
      <c r="AU204" s="179" t="s">
        <v>82</v>
      </c>
      <c r="AV204" s="13" t="s">
        <v>82</v>
      </c>
      <c r="AW204" s="13" t="s">
        <v>33</v>
      </c>
      <c r="AX204" s="13" t="s">
        <v>80</v>
      </c>
      <c r="AY204" s="179" t="s">
        <v>138</v>
      </c>
    </row>
    <row r="205" spans="1:65" s="2" customFormat="1" ht="42.75" customHeight="1" x14ac:dyDescent="0.2">
      <c r="A205" s="33"/>
      <c r="B205" s="300"/>
      <c r="C205" s="351" t="s">
        <v>375</v>
      </c>
      <c r="D205" s="351" t="s">
        <v>139</v>
      </c>
      <c r="E205" s="352" t="s">
        <v>376</v>
      </c>
      <c r="F205" s="353" t="s">
        <v>377</v>
      </c>
      <c r="G205" s="354" t="s">
        <v>198</v>
      </c>
      <c r="H205" s="355">
        <v>0.73499999999999999</v>
      </c>
      <c r="I205" s="162"/>
      <c r="J205" s="356">
        <f>ROUND(I205*H205,2)</f>
        <v>0</v>
      </c>
      <c r="K205" s="164"/>
      <c r="L205" s="34"/>
      <c r="M205" s="165" t="s">
        <v>3</v>
      </c>
      <c r="N205" s="166" t="s">
        <v>44</v>
      </c>
      <c r="O205" s="54"/>
      <c r="P205" s="167">
        <f>O205*H205</f>
        <v>0</v>
      </c>
      <c r="Q205" s="167">
        <v>0</v>
      </c>
      <c r="R205" s="167">
        <f>Q205*H205</f>
        <v>0</v>
      </c>
      <c r="S205" s="167">
        <v>1.95</v>
      </c>
      <c r="T205" s="168">
        <f>S205*H205</f>
        <v>1.4332499999999999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9" t="s">
        <v>137</v>
      </c>
      <c r="AT205" s="169" t="s">
        <v>139</v>
      </c>
      <c r="AU205" s="169" t="s">
        <v>82</v>
      </c>
      <c r="AY205" s="18" t="s">
        <v>138</v>
      </c>
      <c r="BE205" s="170">
        <f>IF(N205="základní",J205,0)</f>
        <v>0</v>
      </c>
      <c r="BF205" s="170">
        <f>IF(N205="snížená",J205,0)</f>
        <v>0</v>
      </c>
      <c r="BG205" s="170">
        <f>IF(N205="zákl. přenesená",J205,0)</f>
        <v>0</v>
      </c>
      <c r="BH205" s="170">
        <f>IF(N205="sníž. přenesená",J205,0)</f>
        <v>0</v>
      </c>
      <c r="BI205" s="170">
        <f>IF(N205="nulová",J205,0)</f>
        <v>0</v>
      </c>
      <c r="BJ205" s="18" t="s">
        <v>80</v>
      </c>
      <c r="BK205" s="170">
        <f>ROUND(I205*H205,2)</f>
        <v>0</v>
      </c>
      <c r="BL205" s="18" t="s">
        <v>137</v>
      </c>
      <c r="BM205" s="169" t="s">
        <v>378</v>
      </c>
    </row>
    <row r="206" spans="1:65" s="15" customFormat="1" x14ac:dyDescent="0.2">
      <c r="B206" s="369"/>
      <c r="C206" s="370"/>
      <c r="D206" s="359" t="s">
        <v>194</v>
      </c>
      <c r="E206" s="371" t="s">
        <v>3</v>
      </c>
      <c r="F206" s="372" t="s">
        <v>379</v>
      </c>
      <c r="G206" s="370"/>
      <c r="H206" s="371" t="s">
        <v>3</v>
      </c>
      <c r="I206" s="192"/>
      <c r="J206" s="370"/>
      <c r="L206" s="190"/>
      <c r="M206" s="193"/>
      <c r="N206" s="194"/>
      <c r="O206" s="194"/>
      <c r="P206" s="194"/>
      <c r="Q206" s="194"/>
      <c r="R206" s="194"/>
      <c r="S206" s="194"/>
      <c r="T206" s="195"/>
      <c r="AT206" s="191" t="s">
        <v>194</v>
      </c>
      <c r="AU206" s="191" t="s">
        <v>82</v>
      </c>
      <c r="AV206" s="15" t="s">
        <v>80</v>
      </c>
      <c r="AW206" s="15" t="s">
        <v>33</v>
      </c>
      <c r="AX206" s="15" t="s">
        <v>73</v>
      </c>
      <c r="AY206" s="191" t="s">
        <v>138</v>
      </c>
    </row>
    <row r="207" spans="1:65" s="13" customFormat="1" x14ac:dyDescent="0.2">
      <c r="B207" s="357"/>
      <c r="C207" s="358"/>
      <c r="D207" s="359" t="s">
        <v>194</v>
      </c>
      <c r="E207" s="360" t="s">
        <v>3</v>
      </c>
      <c r="F207" s="361" t="s">
        <v>380</v>
      </c>
      <c r="G207" s="358"/>
      <c r="H207" s="362">
        <v>0.315</v>
      </c>
      <c r="I207" s="180"/>
      <c r="J207" s="358"/>
      <c r="L207" s="178"/>
      <c r="M207" s="181"/>
      <c r="N207" s="182"/>
      <c r="O207" s="182"/>
      <c r="P207" s="182"/>
      <c r="Q207" s="182"/>
      <c r="R207" s="182"/>
      <c r="S207" s="182"/>
      <c r="T207" s="183"/>
      <c r="AT207" s="179" t="s">
        <v>194</v>
      </c>
      <c r="AU207" s="179" t="s">
        <v>82</v>
      </c>
      <c r="AV207" s="13" t="s">
        <v>82</v>
      </c>
      <c r="AW207" s="13" t="s">
        <v>33</v>
      </c>
      <c r="AX207" s="13" t="s">
        <v>73</v>
      </c>
      <c r="AY207" s="179" t="s">
        <v>138</v>
      </c>
    </row>
    <row r="208" spans="1:65" s="13" customFormat="1" x14ac:dyDescent="0.2">
      <c r="B208" s="357"/>
      <c r="C208" s="358"/>
      <c r="D208" s="359" t="s">
        <v>194</v>
      </c>
      <c r="E208" s="360" t="s">
        <v>3</v>
      </c>
      <c r="F208" s="361" t="s">
        <v>381</v>
      </c>
      <c r="G208" s="358"/>
      <c r="H208" s="362">
        <v>0.42</v>
      </c>
      <c r="I208" s="180"/>
      <c r="J208" s="358"/>
      <c r="L208" s="178"/>
      <c r="M208" s="181"/>
      <c r="N208" s="182"/>
      <c r="O208" s="182"/>
      <c r="P208" s="182"/>
      <c r="Q208" s="182"/>
      <c r="R208" s="182"/>
      <c r="S208" s="182"/>
      <c r="T208" s="183"/>
      <c r="AT208" s="179" t="s">
        <v>194</v>
      </c>
      <c r="AU208" s="179" t="s">
        <v>82</v>
      </c>
      <c r="AV208" s="13" t="s">
        <v>82</v>
      </c>
      <c r="AW208" s="13" t="s">
        <v>33</v>
      </c>
      <c r="AX208" s="13" t="s">
        <v>73</v>
      </c>
      <c r="AY208" s="179" t="s">
        <v>138</v>
      </c>
    </row>
    <row r="209" spans="1:65" s="14" customFormat="1" x14ac:dyDescent="0.2">
      <c r="B209" s="364"/>
      <c r="C209" s="365"/>
      <c r="D209" s="359" t="s">
        <v>194</v>
      </c>
      <c r="E209" s="366" t="s">
        <v>3</v>
      </c>
      <c r="F209" s="367" t="s">
        <v>201</v>
      </c>
      <c r="G209" s="365"/>
      <c r="H209" s="368">
        <v>0.73499999999999999</v>
      </c>
      <c r="I209" s="186"/>
      <c r="J209" s="365"/>
      <c r="L209" s="184"/>
      <c r="M209" s="187"/>
      <c r="N209" s="188"/>
      <c r="O209" s="188"/>
      <c r="P209" s="188"/>
      <c r="Q209" s="188"/>
      <c r="R209" s="188"/>
      <c r="S209" s="188"/>
      <c r="T209" s="189"/>
      <c r="AT209" s="185" t="s">
        <v>194</v>
      </c>
      <c r="AU209" s="185" t="s">
        <v>82</v>
      </c>
      <c r="AV209" s="14" t="s">
        <v>137</v>
      </c>
      <c r="AW209" s="14" t="s">
        <v>33</v>
      </c>
      <c r="AX209" s="14" t="s">
        <v>80</v>
      </c>
      <c r="AY209" s="185" t="s">
        <v>138</v>
      </c>
    </row>
    <row r="210" spans="1:65" s="2" customFormat="1" ht="42.75" customHeight="1" x14ac:dyDescent="0.2">
      <c r="A210" s="33"/>
      <c r="B210" s="300"/>
      <c r="C210" s="351" t="s">
        <v>382</v>
      </c>
      <c r="D210" s="351" t="s">
        <v>139</v>
      </c>
      <c r="E210" s="352" t="s">
        <v>383</v>
      </c>
      <c r="F210" s="353" t="s">
        <v>384</v>
      </c>
      <c r="G210" s="354" t="s">
        <v>198</v>
      </c>
      <c r="H210" s="355">
        <v>1.478</v>
      </c>
      <c r="I210" s="162"/>
      <c r="J210" s="356">
        <f>ROUND(I210*H210,2)</f>
        <v>0</v>
      </c>
      <c r="K210" s="164"/>
      <c r="L210" s="34"/>
      <c r="M210" s="165" t="s">
        <v>3</v>
      </c>
      <c r="N210" s="166" t="s">
        <v>44</v>
      </c>
      <c r="O210" s="54"/>
      <c r="P210" s="167">
        <f>O210*H210</f>
        <v>0</v>
      </c>
      <c r="Q210" s="167">
        <v>0</v>
      </c>
      <c r="R210" s="167">
        <f>Q210*H210</f>
        <v>0</v>
      </c>
      <c r="S210" s="167">
        <v>1.95</v>
      </c>
      <c r="T210" s="168">
        <f>S210*H210</f>
        <v>2.8820999999999999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9" t="s">
        <v>137</v>
      </c>
      <c r="AT210" s="169" t="s">
        <v>139</v>
      </c>
      <c r="AU210" s="169" t="s">
        <v>82</v>
      </c>
      <c r="AY210" s="18" t="s">
        <v>138</v>
      </c>
      <c r="BE210" s="170">
        <f>IF(N210="základní",J210,0)</f>
        <v>0</v>
      </c>
      <c r="BF210" s="170">
        <f>IF(N210="snížená",J210,0)</f>
        <v>0</v>
      </c>
      <c r="BG210" s="170">
        <f>IF(N210="zákl. přenesená",J210,0)</f>
        <v>0</v>
      </c>
      <c r="BH210" s="170">
        <f>IF(N210="sníž. přenesená",J210,0)</f>
        <v>0</v>
      </c>
      <c r="BI210" s="170">
        <f>IF(N210="nulová",J210,0)</f>
        <v>0</v>
      </c>
      <c r="BJ210" s="18" t="s">
        <v>80</v>
      </c>
      <c r="BK210" s="170">
        <f>ROUND(I210*H210,2)</f>
        <v>0</v>
      </c>
      <c r="BL210" s="18" t="s">
        <v>137</v>
      </c>
      <c r="BM210" s="169" t="s">
        <v>385</v>
      </c>
    </row>
    <row r="211" spans="1:65" s="13" customFormat="1" x14ac:dyDescent="0.2">
      <c r="B211" s="357"/>
      <c r="C211" s="358"/>
      <c r="D211" s="359" t="s">
        <v>194</v>
      </c>
      <c r="E211" s="360" t="s">
        <v>3</v>
      </c>
      <c r="F211" s="361" t="s">
        <v>386</v>
      </c>
      <c r="G211" s="358"/>
      <c r="H211" s="362">
        <v>0.71299999999999997</v>
      </c>
      <c r="I211" s="180"/>
      <c r="J211" s="358"/>
      <c r="L211" s="178"/>
      <c r="M211" s="181"/>
      <c r="N211" s="182"/>
      <c r="O211" s="182"/>
      <c r="P211" s="182"/>
      <c r="Q211" s="182"/>
      <c r="R211" s="182"/>
      <c r="S211" s="182"/>
      <c r="T211" s="183"/>
      <c r="AT211" s="179" t="s">
        <v>194</v>
      </c>
      <c r="AU211" s="179" t="s">
        <v>82</v>
      </c>
      <c r="AV211" s="13" t="s">
        <v>82</v>
      </c>
      <c r="AW211" s="13" t="s">
        <v>33</v>
      </c>
      <c r="AX211" s="13" t="s">
        <v>73</v>
      </c>
      <c r="AY211" s="179" t="s">
        <v>138</v>
      </c>
    </row>
    <row r="212" spans="1:65" s="13" customFormat="1" x14ac:dyDescent="0.2">
      <c r="B212" s="357"/>
      <c r="C212" s="358"/>
      <c r="D212" s="359" t="s">
        <v>194</v>
      </c>
      <c r="E212" s="360" t="s">
        <v>3</v>
      </c>
      <c r="F212" s="361" t="s">
        <v>387</v>
      </c>
      <c r="G212" s="358"/>
      <c r="H212" s="362">
        <v>0.76500000000000001</v>
      </c>
      <c r="I212" s="180"/>
      <c r="J212" s="358"/>
      <c r="L212" s="178"/>
      <c r="M212" s="181"/>
      <c r="N212" s="182"/>
      <c r="O212" s="182"/>
      <c r="P212" s="182"/>
      <c r="Q212" s="182"/>
      <c r="R212" s="182"/>
      <c r="S212" s="182"/>
      <c r="T212" s="183"/>
      <c r="AT212" s="179" t="s">
        <v>194</v>
      </c>
      <c r="AU212" s="179" t="s">
        <v>82</v>
      </c>
      <c r="AV212" s="13" t="s">
        <v>82</v>
      </c>
      <c r="AW212" s="13" t="s">
        <v>33</v>
      </c>
      <c r="AX212" s="13" t="s">
        <v>73</v>
      </c>
      <c r="AY212" s="179" t="s">
        <v>138</v>
      </c>
    </row>
    <row r="213" spans="1:65" s="14" customFormat="1" x14ac:dyDescent="0.2">
      <c r="B213" s="364"/>
      <c r="C213" s="365"/>
      <c r="D213" s="359" t="s">
        <v>194</v>
      </c>
      <c r="E213" s="366" t="s">
        <v>3</v>
      </c>
      <c r="F213" s="367" t="s">
        <v>201</v>
      </c>
      <c r="G213" s="365"/>
      <c r="H213" s="368">
        <v>1.478</v>
      </c>
      <c r="I213" s="186"/>
      <c r="J213" s="365"/>
      <c r="L213" s="184"/>
      <c r="M213" s="187"/>
      <c r="N213" s="188"/>
      <c r="O213" s="188"/>
      <c r="P213" s="188"/>
      <c r="Q213" s="188"/>
      <c r="R213" s="188"/>
      <c r="S213" s="188"/>
      <c r="T213" s="189"/>
      <c r="AT213" s="185" t="s">
        <v>194</v>
      </c>
      <c r="AU213" s="185" t="s">
        <v>82</v>
      </c>
      <c r="AV213" s="14" t="s">
        <v>137</v>
      </c>
      <c r="AW213" s="14" t="s">
        <v>33</v>
      </c>
      <c r="AX213" s="14" t="s">
        <v>80</v>
      </c>
      <c r="AY213" s="185" t="s">
        <v>138</v>
      </c>
    </row>
    <row r="214" spans="1:65" s="2" customFormat="1" ht="31.9" customHeight="1" x14ac:dyDescent="0.2">
      <c r="A214" s="33"/>
      <c r="B214" s="300"/>
      <c r="C214" s="351" t="s">
        <v>388</v>
      </c>
      <c r="D214" s="351" t="s">
        <v>139</v>
      </c>
      <c r="E214" s="352" t="s">
        <v>389</v>
      </c>
      <c r="F214" s="353" t="s">
        <v>390</v>
      </c>
      <c r="G214" s="354" t="s">
        <v>222</v>
      </c>
      <c r="H214" s="355">
        <v>30</v>
      </c>
      <c r="I214" s="162"/>
      <c r="J214" s="356">
        <f>ROUND(I214*H214,2)</f>
        <v>0</v>
      </c>
      <c r="K214" s="164"/>
      <c r="L214" s="34"/>
      <c r="M214" s="165" t="s">
        <v>3</v>
      </c>
      <c r="N214" s="166" t="s">
        <v>44</v>
      </c>
      <c r="O214" s="54"/>
      <c r="P214" s="167">
        <f>O214*H214</f>
        <v>0</v>
      </c>
      <c r="Q214" s="167">
        <v>0</v>
      </c>
      <c r="R214" s="167">
        <f>Q214*H214</f>
        <v>0</v>
      </c>
      <c r="S214" s="167">
        <v>6.6000000000000003E-2</v>
      </c>
      <c r="T214" s="168">
        <f>S214*H214</f>
        <v>1.98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9" t="s">
        <v>137</v>
      </c>
      <c r="AT214" s="169" t="s">
        <v>139</v>
      </c>
      <c r="AU214" s="169" t="s">
        <v>82</v>
      </c>
      <c r="AY214" s="18" t="s">
        <v>138</v>
      </c>
      <c r="BE214" s="170">
        <f>IF(N214="základní",J214,0)</f>
        <v>0</v>
      </c>
      <c r="BF214" s="170">
        <f>IF(N214="snížená",J214,0)</f>
        <v>0</v>
      </c>
      <c r="BG214" s="170">
        <f>IF(N214="zákl. přenesená",J214,0)</f>
        <v>0</v>
      </c>
      <c r="BH214" s="170">
        <f>IF(N214="sníž. přenesená",J214,0)</f>
        <v>0</v>
      </c>
      <c r="BI214" s="170">
        <f>IF(N214="nulová",J214,0)</f>
        <v>0</v>
      </c>
      <c r="BJ214" s="18" t="s">
        <v>80</v>
      </c>
      <c r="BK214" s="170">
        <f>ROUND(I214*H214,2)</f>
        <v>0</v>
      </c>
      <c r="BL214" s="18" t="s">
        <v>137</v>
      </c>
      <c r="BM214" s="169" t="s">
        <v>391</v>
      </c>
    </row>
    <row r="215" spans="1:65" s="2" customFormat="1" ht="31.9" customHeight="1" x14ac:dyDescent="0.2">
      <c r="A215" s="33"/>
      <c r="B215" s="300"/>
      <c r="C215" s="351" t="s">
        <v>392</v>
      </c>
      <c r="D215" s="351" t="s">
        <v>139</v>
      </c>
      <c r="E215" s="352" t="s">
        <v>393</v>
      </c>
      <c r="F215" s="353" t="s">
        <v>394</v>
      </c>
      <c r="G215" s="354" t="s">
        <v>222</v>
      </c>
      <c r="H215" s="355">
        <v>3.5</v>
      </c>
      <c r="I215" s="162"/>
      <c r="J215" s="356">
        <f>ROUND(I215*H215,2)</f>
        <v>0</v>
      </c>
      <c r="K215" s="164"/>
      <c r="L215" s="34"/>
      <c r="M215" s="165" t="s">
        <v>3</v>
      </c>
      <c r="N215" s="166" t="s">
        <v>44</v>
      </c>
      <c r="O215" s="54"/>
      <c r="P215" s="167">
        <f>O215*H215</f>
        <v>0</v>
      </c>
      <c r="Q215" s="167">
        <v>0</v>
      </c>
      <c r="R215" s="167">
        <f>Q215*H215</f>
        <v>0</v>
      </c>
      <c r="S215" s="167">
        <v>6.6000000000000003E-2</v>
      </c>
      <c r="T215" s="168">
        <f>S215*H215</f>
        <v>0.23100000000000001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9" t="s">
        <v>137</v>
      </c>
      <c r="AT215" s="169" t="s">
        <v>139</v>
      </c>
      <c r="AU215" s="169" t="s">
        <v>82</v>
      </c>
      <c r="AY215" s="18" t="s">
        <v>138</v>
      </c>
      <c r="BE215" s="170">
        <f>IF(N215="základní",J215,0)</f>
        <v>0</v>
      </c>
      <c r="BF215" s="170">
        <f>IF(N215="snížená",J215,0)</f>
        <v>0</v>
      </c>
      <c r="BG215" s="170">
        <f>IF(N215="zákl. přenesená",J215,0)</f>
        <v>0</v>
      </c>
      <c r="BH215" s="170">
        <f>IF(N215="sníž. přenesená",J215,0)</f>
        <v>0</v>
      </c>
      <c r="BI215" s="170">
        <f>IF(N215="nulová",J215,0)</f>
        <v>0</v>
      </c>
      <c r="BJ215" s="18" t="s">
        <v>80</v>
      </c>
      <c r="BK215" s="170">
        <f>ROUND(I215*H215,2)</f>
        <v>0</v>
      </c>
      <c r="BL215" s="18" t="s">
        <v>137</v>
      </c>
      <c r="BM215" s="169" t="s">
        <v>395</v>
      </c>
    </row>
    <row r="216" spans="1:65" s="15" customFormat="1" x14ac:dyDescent="0.2">
      <c r="B216" s="369"/>
      <c r="C216" s="370"/>
      <c r="D216" s="359" t="s">
        <v>194</v>
      </c>
      <c r="E216" s="371" t="s">
        <v>3</v>
      </c>
      <c r="F216" s="372" t="s">
        <v>297</v>
      </c>
      <c r="G216" s="370"/>
      <c r="H216" s="371" t="s">
        <v>3</v>
      </c>
      <c r="I216" s="192"/>
      <c r="J216" s="370"/>
      <c r="L216" s="190"/>
      <c r="M216" s="193"/>
      <c r="N216" s="194"/>
      <c r="O216" s="194"/>
      <c r="P216" s="194"/>
      <c r="Q216" s="194"/>
      <c r="R216" s="194"/>
      <c r="S216" s="194"/>
      <c r="T216" s="195"/>
      <c r="AT216" s="191" t="s">
        <v>194</v>
      </c>
      <c r="AU216" s="191" t="s">
        <v>82</v>
      </c>
      <c r="AV216" s="15" t="s">
        <v>80</v>
      </c>
      <c r="AW216" s="15" t="s">
        <v>33</v>
      </c>
      <c r="AX216" s="15" t="s">
        <v>73</v>
      </c>
      <c r="AY216" s="191" t="s">
        <v>138</v>
      </c>
    </row>
    <row r="217" spans="1:65" s="13" customFormat="1" x14ac:dyDescent="0.2">
      <c r="B217" s="357"/>
      <c r="C217" s="358"/>
      <c r="D217" s="359" t="s">
        <v>194</v>
      </c>
      <c r="E217" s="360" t="s">
        <v>3</v>
      </c>
      <c r="F217" s="361" t="s">
        <v>396</v>
      </c>
      <c r="G217" s="358"/>
      <c r="H217" s="362">
        <v>3.5</v>
      </c>
      <c r="I217" s="180"/>
      <c r="J217" s="358"/>
      <c r="L217" s="178"/>
      <c r="M217" s="181"/>
      <c r="N217" s="182"/>
      <c r="O217" s="182"/>
      <c r="P217" s="182"/>
      <c r="Q217" s="182"/>
      <c r="R217" s="182"/>
      <c r="S217" s="182"/>
      <c r="T217" s="183"/>
      <c r="AT217" s="179" t="s">
        <v>194</v>
      </c>
      <c r="AU217" s="179" t="s">
        <v>82</v>
      </c>
      <c r="AV217" s="13" t="s">
        <v>82</v>
      </c>
      <c r="AW217" s="13" t="s">
        <v>33</v>
      </c>
      <c r="AX217" s="13" t="s">
        <v>80</v>
      </c>
      <c r="AY217" s="179" t="s">
        <v>138</v>
      </c>
    </row>
    <row r="218" spans="1:65" s="12" customFormat="1" ht="22.9" customHeight="1" x14ac:dyDescent="0.25">
      <c r="B218" s="344"/>
      <c r="C218" s="345"/>
      <c r="D218" s="346" t="s">
        <v>72</v>
      </c>
      <c r="E218" s="349" t="s">
        <v>397</v>
      </c>
      <c r="F218" s="349" t="s">
        <v>398</v>
      </c>
      <c r="G218" s="345"/>
      <c r="H218" s="345"/>
      <c r="I218" s="148"/>
      <c r="J218" s="350">
        <f>BK218</f>
        <v>0</v>
      </c>
      <c r="L218" s="145"/>
      <c r="M218" s="150"/>
      <c r="N218" s="151"/>
      <c r="O218" s="151"/>
      <c r="P218" s="152">
        <f>SUM(P219:P224)</f>
        <v>0</v>
      </c>
      <c r="Q218" s="151"/>
      <c r="R218" s="152">
        <f>SUM(R219:R224)</f>
        <v>0</v>
      </c>
      <c r="S218" s="151"/>
      <c r="T218" s="153">
        <f>SUM(T219:T224)</f>
        <v>0</v>
      </c>
      <c r="AR218" s="146" t="s">
        <v>80</v>
      </c>
      <c r="AT218" s="154" t="s">
        <v>72</v>
      </c>
      <c r="AU218" s="154" t="s">
        <v>80</v>
      </c>
      <c r="AY218" s="146" t="s">
        <v>138</v>
      </c>
      <c r="BK218" s="155">
        <f>SUM(BK219:BK224)</f>
        <v>0</v>
      </c>
    </row>
    <row r="219" spans="1:65" s="2" customFormat="1" ht="31.9" customHeight="1" x14ac:dyDescent="0.2">
      <c r="A219" s="33"/>
      <c r="B219" s="300"/>
      <c r="C219" s="351" t="s">
        <v>399</v>
      </c>
      <c r="D219" s="351" t="s">
        <v>139</v>
      </c>
      <c r="E219" s="352" t="s">
        <v>400</v>
      </c>
      <c r="F219" s="353" t="s">
        <v>401</v>
      </c>
      <c r="G219" s="354" t="s">
        <v>204</v>
      </c>
      <c r="H219" s="355">
        <v>26.510999999999999</v>
      </c>
      <c r="I219" s="162"/>
      <c r="J219" s="356">
        <f>ROUND(I219*H219,2)</f>
        <v>0</v>
      </c>
      <c r="K219" s="164"/>
      <c r="L219" s="34"/>
      <c r="M219" s="165" t="s">
        <v>3</v>
      </c>
      <c r="N219" s="166" t="s">
        <v>44</v>
      </c>
      <c r="O219" s="54"/>
      <c r="P219" s="167">
        <f>O219*H219</f>
        <v>0</v>
      </c>
      <c r="Q219" s="167">
        <v>0</v>
      </c>
      <c r="R219" s="167">
        <f>Q219*H219</f>
        <v>0</v>
      </c>
      <c r="S219" s="167">
        <v>0</v>
      </c>
      <c r="T219" s="168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9" t="s">
        <v>137</v>
      </c>
      <c r="AT219" s="169" t="s">
        <v>139</v>
      </c>
      <c r="AU219" s="169" t="s">
        <v>82</v>
      </c>
      <c r="AY219" s="18" t="s">
        <v>138</v>
      </c>
      <c r="BE219" s="170">
        <f>IF(N219="základní",J219,0)</f>
        <v>0</v>
      </c>
      <c r="BF219" s="170">
        <f>IF(N219="snížená",J219,0)</f>
        <v>0</v>
      </c>
      <c r="BG219" s="170">
        <f>IF(N219="zákl. přenesená",J219,0)</f>
        <v>0</v>
      </c>
      <c r="BH219" s="170">
        <f>IF(N219="sníž. přenesená",J219,0)</f>
        <v>0</v>
      </c>
      <c r="BI219" s="170">
        <f>IF(N219="nulová",J219,0)</f>
        <v>0</v>
      </c>
      <c r="BJ219" s="18" t="s">
        <v>80</v>
      </c>
      <c r="BK219" s="170">
        <f>ROUND(I219*H219,2)</f>
        <v>0</v>
      </c>
      <c r="BL219" s="18" t="s">
        <v>137</v>
      </c>
      <c r="BM219" s="169" t="s">
        <v>402</v>
      </c>
    </row>
    <row r="220" spans="1:65" s="2" customFormat="1" ht="21" customHeight="1" x14ac:dyDescent="0.2">
      <c r="A220" s="33"/>
      <c r="B220" s="300"/>
      <c r="C220" s="351" t="s">
        <v>403</v>
      </c>
      <c r="D220" s="351" t="s">
        <v>139</v>
      </c>
      <c r="E220" s="352" t="s">
        <v>404</v>
      </c>
      <c r="F220" s="353" t="s">
        <v>405</v>
      </c>
      <c r="G220" s="354" t="s">
        <v>204</v>
      </c>
      <c r="H220" s="355">
        <v>26.510999999999999</v>
      </c>
      <c r="I220" s="162"/>
      <c r="J220" s="356">
        <f>ROUND(I220*H220,2)</f>
        <v>0</v>
      </c>
      <c r="K220" s="164"/>
      <c r="L220" s="34"/>
      <c r="M220" s="165" t="s">
        <v>3</v>
      </c>
      <c r="N220" s="166" t="s">
        <v>44</v>
      </c>
      <c r="O220" s="54"/>
      <c r="P220" s="167">
        <f>O220*H220</f>
        <v>0</v>
      </c>
      <c r="Q220" s="167">
        <v>0</v>
      </c>
      <c r="R220" s="167">
        <f>Q220*H220</f>
        <v>0</v>
      </c>
      <c r="S220" s="167">
        <v>0</v>
      </c>
      <c r="T220" s="168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9" t="s">
        <v>137</v>
      </c>
      <c r="AT220" s="169" t="s">
        <v>139</v>
      </c>
      <c r="AU220" s="169" t="s">
        <v>82</v>
      </c>
      <c r="AY220" s="18" t="s">
        <v>138</v>
      </c>
      <c r="BE220" s="170">
        <f>IF(N220="základní",J220,0)</f>
        <v>0</v>
      </c>
      <c r="BF220" s="170">
        <f>IF(N220="snížená",J220,0)</f>
        <v>0</v>
      </c>
      <c r="BG220" s="170">
        <f>IF(N220="zákl. přenesená",J220,0)</f>
        <v>0</v>
      </c>
      <c r="BH220" s="170">
        <f>IF(N220="sníž. přenesená",J220,0)</f>
        <v>0</v>
      </c>
      <c r="BI220" s="170">
        <f>IF(N220="nulová",J220,0)</f>
        <v>0</v>
      </c>
      <c r="BJ220" s="18" t="s">
        <v>80</v>
      </c>
      <c r="BK220" s="170">
        <f>ROUND(I220*H220,2)</f>
        <v>0</v>
      </c>
      <c r="BL220" s="18" t="s">
        <v>137</v>
      </c>
      <c r="BM220" s="169" t="s">
        <v>406</v>
      </c>
    </row>
    <row r="221" spans="1:65" s="2" customFormat="1" ht="31.9" customHeight="1" x14ac:dyDescent="0.2">
      <c r="A221" s="33"/>
      <c r="B221" s="300"/>
      <c r="C221" s="351" t="s">
        <v>407</v>
      </c>
      <c r="D221" s="351" t="s">
        <v>139</v>
      </c>
      <c r="E221" s="352" t="s">
        <v>408</v>
      </c>
      <c r="F221" s="353" t="s">
        <v>409</v>
      </c>
      <c r="G221" s="354" t="s">
        <v>204</v>
      </c>
      <c r="H221" s="355">
        <v>185.577</v>
      </c>
      <c r="I221" s="162"/>
      <c r="J221" s="356">
        <f>ROUND(I221*H221,2)</f>
        <v>0</v>
      </c>
      <c r="K221" s="164"/>
      <c r="L221" s="34"/>
      <c r="M221" s="165" t="s">
        <v>3</v>
      </c>
      <c r="N221" s="166" t="s">
        <v>44</v>
      </c>
      <c r="O221" s="54"/>
      <c r="P221" s="167">
        <f>O221*H221</f>
        <v>0</v>
      </c>
      <c r="Q221" s="167">
        <v>0</v>
      </c>
      <c r="R221" s="167">
        <f>Q221*H221</f>
        <v>0</v>
      </c>
      <c r="S221" s="167">
        <v>0</v>
      </c>
      <c r="T221" s="168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9" t="s">
        <v>137</v>
      </c>
      <c r="AT221" s="169" t="s">
        <v>139</v>
      </c>
      <c r="AU221" s="169" t="s">
        <v>82</v>
      </c>
      <c r="AY221" s="18" t="s">
        <v>138</v>
      </c>
      <c r="BE221" s="170">
        <f>IF(N221="základní",J221,0)</f>
        <v>0</v>
      </c>
      <c r="BF221" s="170">
        <f>IF(N221="snížená",J221,0)</f>
        <v>0</v>
      </c>
      <c r="BG221" s="170">
        <f>IF(N221="zákl. přenesená",J221,0)</f>
        <v>0</v>
      </c>
      <c r="BH221" s="170">
        <f>IF(N221="sníž. přenesená",J221,0)</f>
        <v>0</v>
      </c>
      <c r="BI221" s="170">
        <f>IF(N221="nulová",J221,0)</f>
        <v>0</v>
      </c>
      <c r="BJ221" s="18" t="s">
        <v>80</v>
      </c>
      <c r="BK221" s="170">
        <f>ROUND(I221*H221,2)</f>
        <v>0</v>
      </c>
      <c r="BL221" s="18" t="s">
        <v>137</v>
      </c>
      <c r="BM221" s="169" t="s">
        <v>410</v>
      </c>
    </row>
    <row r="222" spans="1:65" s="13" customFormat="1" x14ac:dyDescent="0.2">
      <c r="B222" s="357"/>
      <c r="C222" s="358"/>
      <c r="D222" s="359" t="s">
        <v>194</v>
      </c>
      <c r="E222" s="358"/>
      <c r="F222" s="361" t="s">
        <v>411</v>
      </c>
      <c r="G222" s="358"/>
      <c r="H222" s="362">
        <v>185.577</v>
      </c>
      <c r="I222" s="180"/>
      <c r="J222" s="358"/>
      <c r="L222" s="178"/>
      <c r="M222" s="181"/>
      <c r="N222" s="182"/>
      <c r="O222" s="182"/>
      <c r="P222" s="182"/>
      <c r="Q222" s="182"/>
      <c r="R222" s="182"/>
      <c r="S222" s="182"/>
      <c r="T222" s="183"/>
      <c r="AT222" s="179" t="s">
        <v>194</v>
      </c>
      <c r="AU222" s="179" t="s">
        <v>82</v>
      </c>
      <c r="AV222" s="13" t="s">
        <v>82</v>
      </c>
      <c r="AW222" s="13" t="s">
        <v>4</v>
      </c>
      <c r="AX222" s="13" t="s">
        <v>80</v>
      </c>
      <c r="AY222" s="179" t="s">
        <v>138</v>
      </c>
    </row>
    <row r="223" spans="1:65" s="2" customFormat="1" ht="31.9" customHeight="1" x14ac:dyDescent="0.2">
      <c r="A223" s="33"/>
      <c r="B223" s="300"/>
      <c r="C223" s="351" t="s">
        <v>412</v>
      </c>
      <c r="D223" s="351" t="s">
        <v>139</v>
      </c>
      <c r="E223" s="352" t="s">
        <v>413</v>
      </c>
      <c r="F223" s="353" t="s">
        <v>414</v>
      </c>
      <c r="G223" s="354" t="s">
        <v>204</v>
      </c>
      <c r="H223" s="355">
        <v>23.434000000000001</v>
      </c>
      <c r="I223" s="162"/>
      <c r="J223" s="356">
        <f>ROUND(I223*H223,2)</f>
        <v>0</v>
      </c>
      <c r="K223" s="164"/>
      <c r="L223" s="34"/>
      <c r="M223" s="165" t="s">
        <v>3</v>
      </c>
      <c r="N223" s="166" t="s">
        <v>44</v>
      </c>
      <c r="O223" s="54"/>
      <c r="P223" s="167">
        <f>O223*H223</f>
        <v>0</v>
      </c>
      <c r="Q223" s="167">
        <v>0</v>
      </c>
      <c r="R223" s="167">
        <f>Q223*H223</f>
        <v>0</v>
      </c>
      <c r="S223" s="167">
        <v>0</v>
      </c>
      <c r="T223" s="168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9" t="s">
        <v>137</v>
      </c>
      <c r="AT223" s="169" t="s">
        <v>139</v>
      </c>
      <c r="AU223" s="169" t="s">
        <v>82</v>
      </c>
      <c r="AY223" s="18" t="s">
        <v>138</v>
      </c>
      <c r="BE223" s="170">
        <f>IF(N223="základní",J223,0)</f>
        <v>0</v>
      </c>
      <c r="BF223" s="170">
        <f>IF(N223="snížená",J223,0)</f>
        <v>0</v>
      </c>
      <c r="BG223" s="170">
        <f>IF(N223="zákl. přenesená",J223,0)</f>
        <v>0</v>
      </c>
      <c r="BH223" s="170">
        <f>IF(N223="sníž. přenesená",J223,0)</f>
        <v>0</v>
      </c>
      <c r="BI223" s="170">
        <f>IF(N223="nulová",J223,0)</f>
        <v>0</v>
      </c>
      <c r="BJ223" s="18" t="s">
        <v>80</v>
      </c>
      <c r="BK223" s="170">
        <f>ROUND(I223*H223,2)</f>
        <v>0</v>
      </c>
      <c r="BL223" s="18" t="s">
        <v>137</v>
      </c>
      <c r="BM223" s="169" t="s">
        <v>415</v>
      </c>
    </row>
    <row r="224" spans="1:65" s="2" customFormat="1" ht="31.9" customHeight="1" x14ac:dyDescent="0.2">
      <c r="A224" s="33"/>
      <c r="B224" s="300"/>
      <c r="C224" s="351" t="s">
        <v>416</v>
      </c>
      <c r="D224" s="351" t="s">
        <v>139</v>
      </c>
      <c r="E224" s="352" t="s">
        <v>417</v>
      </c>
      <c r="F224" s="353" t="s">
        <v>418</v>
      </c>
      <c r="G224" s="354" t="s">
        <v>204</v>
      </c>
      <c r="H224" s="355">
        <v>23.434000000000001</v>
      </c>
      <c r="I224" s="162"/>
      <c r="J224" s="356">
        <f>ROUND(I224*H224,2)</f>
        <v>0</v>
      </c>
      <c r="K224" s="164"/>
      <c r="L224" s="34"/>
      <c r="M224" s="165" t="s">
        <v>3</v>
      </c>
      <c r="N224" s="166" t="s">
        <v>44</v>
      </c>
      <c r="O224" s="54"/>
      <c r="P224" s="167">
        <f>O224*H224</f>
        <v>0</v>
      </c>
      <c r="Q224" s="167">
        <v>0</v>
      </c>
      <c r="R224" s="167">
        <f>Q224*H224</f>
        <v>0</v>
      </c>
      <c r="S224" s="167">
        <v>0</v>
      </c>
      <c r="T224" s="168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9" t="s">
        <v>137</v>
      </c>
      <c r="AT224" s="169" t="s">
        <v>139</v>
      </c>
      <c r="AU224" s="169" t="s">
        <v>82</v>
      </c>
      <c r="AY224" s="18" t="s">
        <v>138</v>
      </c>
      <c r="BE224" s="170">
        <f>IF(N224="základní",J224,0)</f>
        <v>0</v>
      </c>
      <c r="BF224" s="170">
        <f>IF(N224="snížená",J224,0)</f>
        <v>0</v>
      </c>
      <c r="BG224" s="170">
        <f>IF(N224="zákl. přenesená",J224,0)</f>
        <v>0</v>
      </c>
      <c r="BH224" s="170">
        <f>IF(N224="sníž. přenesená",J224,0)</f>
        <v>0</v>
      </c>
      <c r="BI224" s="170">
        <f>IF(N224="nulová",J224,0)</f>
        <v>0</v>
      </c>
      <c r="BJ224" s="18" t="s">
        <v>80</v>
      </c>
      <c r="BK224" s="170">
        <f>ROUND(I224*H224,2)</f>
        <v>0</v>
      </c>
      <c r="BL224" s="18" t="s">
        <v>137</v>
      </c>
      <c r="BM224" s="169" t="s">
        <v>419</v>
      </c>
    </row>
    <row r="225" spans="1:65" s="12" customFormat="1" ht="22.9" customHeight="1" x14ac:dyDescent="0.25">
      <c r="B225" s="344"/>
      <c r="C225" s="345"/>
      <c r="D225" s="346" t="s">
        <v>72</v>
      </c>
      <c r="E225" s="349" t="s">
        <v>420</v>
      </c>
      <c r="F225" s="349" t="s">
        <v>421</v>
      </c>
      <c r="G225" s="345"/>
      <c r="H225" s="345"/>
      <c r="I225" s="148"/>
      <c r="J225" s="350">
        <f>BK225</f>
        <v>0</v>
      </c>
      <c r="L225" s="145"/>
      <c r="M225" s="150"/>
      <c r="N225" s="151"/>
      <c r="O225" s="151"/>
      <c r="P225" s="152">
        <f>P226</f>
        <v>0</v>
      </c>
      <c r="Q225" s="151"/>
      <c r="R225" s="152">
        <f>R226</f>
        <v>0</v>
      </c>
      <c r="S225" s="151"/>
      <c r="T225" s="153">
        <f>T226</f>
        <v>0</v>
      </c>
      <c r="AR225" s="146" t="s">
        <v>80</v>
      </c>
      <c r="AT225" s="154" t="s">
        <v>72</v>
      </c>
      <c r="AU225" s="154" t="s">
        <v>80</v>
      </c>
      <c r="AY225" s="146" t="s">
        <v>138</v>
      </c>
      <c r="BK225" s="155">
        <f>BK226</f>
        <v>0</v>
      </c>
    </row>
    <row r="226" spans="1:65" s="2" customFormat="1" ht="42.75" customHeight="1" x14ac:dyDescent="0.2">
      <c r="A226" s="33"/>
      <c r="B226" s="300"/>
      <c r="C226" s="351" t="s">
        <v>422</v>
      </c>
      <c r="D226" s="351" t="s">
        <v>139</v>
      </c>
      <c r="E226" s="352" t="s">
        <v>423</v>
      </c>
      <c r="F226" s="353" t="s">
        <v>424</v>
      </c>
      <c r="G226" s="354" t="s">
        <v>204</v>
      </c>
      <c r="H226" s="355">
        <v>13.849</v>
      </c>
      <c r="I226" s="162"/>
      <c r="J226" s="356">
        <f>ROUND(I226*H226,2)</f>
        <v>0</v>
      </c>
      <c r="K226" s="164"/>
      <c r="L226" s="34"/>
      <c r="M226" s="165" t="s">
        <v>3</v>
      </c>
      <c r="N226" s="166" t="s">
        <v>44</v>
      </c>
      <c r="O226" s="54"/>
      <c r="P226" s="167">
        <f>O226*H226</f>
        <v>0</v>
      </c>
      <c r="Q226" s="167">
        <v>0</v>
      </c>
      <c r="R226" s="167">
        <f>Q226*H226</f>
        <v>0</v>
      </c>
      <c r="S226" s="167">
        <v>0</v>
      </c>
      <c r="T226" s="168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9" t="s">
        <v>137</v>
      </c>
      <c r="AT226" s="169" t="s">
        <v>139</v>
      </c>
      <c r="AU226" s="169" t="s">
        <v>82</v>
      </c>
      <c r="AY226" s="18" t="s">
        <v>138</v>
      </c>
      <c r="BE226" s="170">
        <f>IF(N226="základní",J226,0)</f>
        <v>0</v>
      </c>
      <c r="BF226" s="170">
        <f>IF(N226="snížená",J226,0)</f>
        <v>0</v>
      </c>
      <c r="BG226" s="170">
        <f>IF(N226="zákl. přenesená",J226,0)</f>
        <v>0</v>
      </c>
      <c r="BH226" s="170">
        <f>IF(N226="sníž. přenesená",J226,0)</f>
        <v>0</v>
      </c>
      <c r="BI226" s="170">
        <f>IF(N226="nulová",J226,0)</f>
        <v>0</v>
      </c>
      <c r="BJ226" s="18" t="s">
        <v>80</v>
      </c>
      <c r="BK226" s="170">
        <f>ROUND(I226*H226,2)</f>
        <v>0</v>
      </c>
      <c r="BL226" s="18" t="s">
        <v>137</v>
      </c>
      <c r="BM226" s="169" t="s">
        <v>425</v>
      </c>
    </row>
    <row r="227" spans="1:65" s="12" customFormat="1" ht="25.9" customHeight="1" x14ac:dyDescent="0.35">
      <c r="B227" s="344"/>
      <c r="C227" s="345"/>
      <c r="D227" s="346" t="s">
        <v>72</v>
      </c>
      <c r="E227" s="347" t="s">
        <v>426</v>
      </c>
      <c r="F227" s="347" t="s">
        <v>427</v>
      </c>
      <c r="G227" s="345"/>
      <c r="H227" s="345"/>
      <c r="I227" s="148"/>
      <c r="J227" s="348">
        <f>BK227</f>
        <v>22350</v>
      </c>
      <c r="L227" s="145"/>
      <c r="M227" s="150"/>
      <c r="N227" s="151"/>
      <c r="O227" s="151"/>
      <c r="P227" s="152">
        <f>P228+P238+P244+P271+P286+P310</f>
        <v>0</v>
      </c>
      <c r="Q227" s="151"/>
      <c r="R227" s="152">
        <f>R228+R238+R244+R271+R286+R310</f>
        <v>3.4729690599999992</v>
      </c>
      <c r="S227" s="151"/>
      <c r="T227" s="153">
        <f>T228+T238+T244+T271+T286+T310</f>
        <v>1.6799999999999999E-2</v>
      </c>
      <c r="AR227" s="146" t="s">
        <v>82</v>
      </c>
      <c r="AT227" s="154" t="s">
        <v>72</v>
      </c>
      <c r="AU227" s="154" t="s">
        <v>73</v>
      </c>
      <c r="AY227" s="146" t="s">
        <v>138</v>
      </c>
      <c r="BK227" s="155">
        <f>BK228+BK238+BK244+BK271+BK286+BK310</f>
        <v>22350</v>
      </c>
    </row>
    <row r="228" spans="1:65" s="12" customFormat="1" ht="22.9" customHeight="1" x14ac:dyDescent="0.25">
      <c r="B228" s="344"/>
      <c r="C228" s="345"/>
      <c r="D228" s="346" t="s">
        <v>72</v>
      </c>
      <c r="E228" s="349" t="s">
        <v>428</v>
      </c>
      <c r="F228" s="349" t="s">
        <v>429</v>
      </c>
      <c r="G228" s="345"/>
      <c r="H228" s="345"/>
      <c r="I228" s="148"/>
      <c r="J228" s="350">
        <f>BK228</f>
        <v>0</v>
      </c>
      <c r="L228" s="145"/>
      <c r="M228" s="150"/>
      <c r="N228" s="151"/>
      <c r="O228" s="151"/>
      <c r="P228" s="152">
        <f>SUM(P229:P237)</f>
        <v>0</v>
      </c>
      <c r="Q228" s="151"/>
      <c r="R228" s="152">
        <f>SUM(R229:R237)</f>
        <v>2.5639999999999996E-2</v>
      </c>
      <c r="S228" s="151"/>
      <c r="T228" s="153">
        <f>SUM(T229:T237)</f>
        <v>0</v>
      </c>
      <c r="AR228" s="146" t="s">
        <v>82</v>
      </c>
      <c r="AT228" s="154" t="s">
        <v>72</v>
      </c>
      <c r="AU228" s="154" t="s">
        <v>80</v>
      </c>
      <c r="AY228" s="146" t="s">
        <v>138</v>
      </c>
      <c r="BK228" s="155">
        <f>SUM(BK229:BK237)</f>
        <v>0</v>
      </c>
    </row>
    <row r="229" spans="1:65" s="2" customFormat="1" ht="31.9" customHeight="1" x14ac:dyDescent="0.2">
      <c r="A229" s="33"/>
      <c r="B229" s="300"/>
      <c r="C229" s="351" t="s">
        <v>430</v>
      </c>
      <c r="D229" s="351" t="s">
        <v>139</v>
      </c>
      <c r="E229" s="352" t="s">
        <v>431</v>
      </c>
      <c r="F229" s="353" t="s">
        <v>432</v>
      </c>
      <c r="G229" s="354" t="s">
        <v>192</v>
      </c>
      <c r="H229" s="355">
        <v>4</v>
      </c>
      <c r="I229" s="162"/>
      <c r="J229" s="356">
        <f>ROUND(I229*H229,2)</f>
        <v>0</v>
      </c>
      <c r="K229" s="164"/>
      <c r="L229" s="34"/>
      <c r="M229" s="165" t="s">
        <v>3</v>
      </c>
      <c r="N229" s="166" t="s">
        <v>44</v>
      </c>
      <c r="O229" s="54"/>
      <c r="P229" s="167">
        <f>O229*H229</f>
        <v>0</v>
      </c>
      <c r="Q229" s="167">
        <v>0</v>
      </c>
      <c r="R229" s="167">
        <f>Q229*H229</f>
        <v>0</v>
      </c>
      <c r="S229" s="167">
        <v>0</v>
      </c>
      <c r="T229" s="168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9" t="s">
        <v>272</v>
      </c>
      <c r="AT229" s="169" t="s">
        <v>139</v>
      </c>
      <c r="AU229" s="169" t="s">
        <v>82</v>
      </c>
      <c r="AY229" s="18" t="s">
        <v>138</v>
      </c>
      <c r="BE229" s="170">
        <f>IF(N229="základní",J229,0)</f>
        <v>0</v>
      </c>
      <c r="BF229" s="170">
        <f>IF(N229="snížená",J229,0)</f>
        <v>0</v>
      </c>
      <c r="BG229" s="170">
        <f>IF(N229="zákl. přenesená",J229,0)</f>
        <v>0</v>
      </c>
      <c r="BH229" s="170">
        <f>IF(N229="sníž. přenesená",J229,0)</f>
        <v>0</v>
      </c>
      <c r="BI229" s="170">
        <f>IF(N229="nulová",J229,0)</f>
        <v>0</v>
      </c>
      <c r="BJ229" s="18" t="s">
        <v>80</v>
      </c>
      <c r="BK229" s="170">
        <f>ROUND(I229*H229,2)</f>
        <v>0</v>
      </c>
      <c r="BL229" s="18" t="s">
        <v>272</v>
      </c>
      <c r="BM229" s="169" t="s">
        <v>433</v>
      </c>
    </row>
    <row r="230" spans="1:65" s="13" customFormat="1" x14ac:dyDescent="0.2">
      <c r="B230" s="357"/>
      <c r="C230" s="358"/>
      <c r="D230" s="359" t="s">
        <v>194</v>
      </c>
      <c r="E230" s="360" t="s">
        <v>3</v>
      </c>
      <c r="F230" s="361" t="s">
        <v>434</v>
      </c>
      <c r="G230" s="358"/>
      <c r="H230" s="362">
        <v>4</v>
      </c>
      <c r="I230" s="180"/>
      <c r="J230" s="358"/>
      <c r="L230" s="178"/>
      <c r="M230" s="181"/>
      <c r="N230" s="182"/>
      <c r="O230" s="182"/>
      <c r="P230" s="182"/>
      <c r="Q230" s="182"/>
      <c r="R230" s="182"/>
      <c r="S230" s="182"/>
      <c r="T230" s="183"/>
      <c r="AT230" s="179" t="s">
        <v>194</v>
      </c>
      <c r="AU230" s="179" t="s">
        <v>82</v>
      </c>
      <c r="AV230" s="13" t="s">
        <v>82</v>
      </c>
      <c r="AW230" s="13" t="s">
        <v>33</v>
      </c>
      <c r="AX230" s="13" t="s">
        <v>80</v>
      </c>
      <c r="AY230" s="179" t="s">
        <v>138</v>
      </c>
    </row>
    <row r="231" spans="1:65" s="2" customFormat="1" ht="16.399999999999999" customHeight="1" x14ac:dyDescent="0.2">
      <c r="A231" s="33"/>
      <c r="B231" s="300"/>
      <c r="C231" s="373" t="s">
        <v>435</v>
      </c>
      <c r="D231" s="373" t="s">
        <v>330</v>
      </c>
      <c r="E231" s="374" t="s">
        <v>436</v>
      </c>
      <c r="F231" s="375" t="s">
        <v>437</v>
      </c>
      <c r="G231" s="376" t="s">
        <v>204</v>
      </c>
      <c r="H231" s="377">
        <v>1E-3</v>
      </c>
      <c r="I231" s="196"/>
      <c r="J231" s="378">
        <f>ROUND(I231*H231,2)</f>
        <v>0</v>
      </c>
      <c r="K231" s="197"/>
      <c r="L231" s="198"/>
      <c r="M231" s="199" t="s">
        <v>3</v>
      </c>
      <c r="N231" s="200" t="s">
        <v>44</v>
      </c>
      <c r="O231" s="54"/>
      <c r="P231" s="167">
        <f>O231*H231</f>
        <v>0</v>
      </c>
      <c r="Q231" s="167">
        <v>1</v>
      </c>
      <c r="R231" s="167">
        <f>Q231*H231</f>
        <v>1E-3</v>
      </c>
      <c r="S231" s="167">
        <v>0</v>
      </c>
      <c r="T231" s="168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9" t="s">
        <v>365</v>
      </c>
      <c r="AT231" s="169" t="s">
        <v>330</v>
      </c>
      <c r="AU231" s="169" t="s">
        <v>82</v>
      </c>
      <c r="AY231" s="18" t="s">
        <v>138</v>
      </c>
      <c r="BE231" s="170">
        <f>IF(N231="základní",J231,0)</f>
        <v>0</v>
      </c>
      <c r="BF231" s="170">
        <f>IF(N231="snížená",J231,0)</f>
        <v>0</v>
      </c>
      <c r="BG231" s="170">
        <f>IF(N231="zákl. přenesená",J231,0)</f>
        <v>0</v>
      </c>
      <c r="BH231" s="170">
        <f>IF(N231="sníž. přenesená",J231,0)</f>
        <v>0</v>
      </c>
      <c r="BI231" s="170">
        <f>IF(N231="nulová",J231,0)</f>
        <v>0</v>
      </c>
      <c r="BJ231" s="18" t="s">
        <v>80</v>
      </c>
      <c r="BK231" s="170">
        <f>ROUND(I231*H231,2)</f>
        <v>0</v>
      </c>
      <c r="BL231" s="18" t="s">
        <v>272</v>
      </c>
      <c r="BM231" s="169" t="s">
        <v>438</v>
      </c>
    </row>
    <row r="232" spans="1:65" s="13" customFormat="1" x14ac:dyDescent="0.2">
      <c r="B232" s="357"/>
      <c r="C232" s="358"/>
      <c r="D232" s="359" t="s">
        <v>194</v>
      </c>
      <c r="E232" s="358"/>
      <c r="F232" s="361" t="s">
        <v>439</v>
      </c>
      <c r="G232" s="358"/>
      <c r="H232" s="362">
        <v>1E-3</v>
      </c>
      <c r="I232" s="180"/>
      <c r="J232" s="358"/>
      <c r="L232" s="178"/>
      <c r="M232" s="181"/>
      <c r="N232" s="182"/>
      <c r="O232" s="182"/>
      <c r="P232" s="182"/>
      <c r="Q232" s="182"/>
      <c r="R232" s="182"/>
      <c r="S232" s="182"/>
      <c r="T232" s="183"/>
      <c r="AT232" s="179" t="s">
        <v>194</v>
      </c>
      <c r="AU232" s="179" t="s">
        <v>82</v>
      </c>
      <c r="AV232" s="13" t="s">
        <v>82</v>
      </c>
      <c r="AW232" s="13" t="s">
        <v>4</v>
      </c>
      <c r="AX232" s="13" t="s">
        <v>80</v>
      </c>
      <c r="AY232" s="179" t="s">
        <v>138</v>
      </c>
    </row>
    <row r="233" spans="1:65" s="2" customFormat="1" ht="21" customHeight="1" x14ac:dyDescent="0.2">
      <c r="A233" s="33"/>
      <c r="B233" s="300"/>
      <c r="C233" s="351" t="s">
        <v>440</v>
      </c>
      <c r="D233" s="351" t="s">
        <v>139</v>
      </c>
      <c r="E233" s="352" t="s">
        <v>441</v>
      </c>
      <c r="F233" s="353" t="s">
        <v>442</v>
      </c>
      <c r="G233" s="354" t="s">
        <v>192</v>
      </c>
      <c r="H233" s="355">
        <v>4</v>
      </c>
      <c r="I233" s="162"/>
      <c r="J233" s="356">
        <f>ROUND(I233*H233,2)</f>
        <v>0</v>
      </c>
      <c r="K233" s="164"/>
      <c r="L233" s="34"/>
      <c r="M233" s="165" t="s">
        <v>3</v>
      </c>
      <c r="N233" s="166" t="s">
        <v>44</v>
      </c>
      <c r="O233" s="54"/>
      <c r="P233" s="167">
        <f>O233*H233</f>
        <v>0</v>
      </c>
      <c r="Q233" s="167">
        <v>4.0000000000000002E-4</v>
      </c>
      <c r="R233" s="167">
        <f>Q233*H233</f>
        <v>1.6000000000000001E-3</v>
      </c>
      <c r="S233" s="167">
        <v>0</v>
      </c>
      <c r="T233" s="168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9" t="s">
        <v>272</v>
      </c>
      <c r="AT233" s="169" t="s">
        <v>139</v>
      </c>
      <c r="AU233" s="169" t="s">
        <v>82</v>
      </c>
      <c r="AY233" s="18" t="s">
        <v>138</v>
      </c>
      <c r="BE233" s="170">
        <f>IF(N233="základní",J233,0)</f>
        <v>0</v>
      </c>
      <c r="BF233" s="170">
        <f>IF(N233="snížená",J233,0)</f>
        <v>0</v>
      </c>
      <c r="BG233" s="170">
        <f>IF(N233="zákl. přenesená",J233,0)</f>
        <v>0</v>
      </c>
      <c r="BH233" s="170">
        <f>IF(N233="sníž. přenesená",J233,0)</f>
        <v>0</v>
      </c>
      <c r="BI233" s="170">
        <f>IF(N233="nulová",J233,0)</f>
        <v>0</v>
      </c>
      <c r="BJ233" s="18" t="s">
        <v>80</v>
      </c>
      <c r="BK233" s="170">
        <f>ROUND(I233*H233,2)</f>
        <v>0</v>
      </c>
      <c r="BL233" s="18" t="s">
        <v>272</v>
      </c>
      <c r="BM233" s="169" t="s">
        <v>443</v>
      </c>
    </row>
    <row r="234" spans="1:65" s="2" customFormat="1" ht="31.9" customHeight="1" x14ac:dyDescent="0.2">
      <c r="A234" s="33"/>
      <c r="B234" s="300"/>
      <c r="C234" s="373" t="s">
        <v>444</v>
      </c>
      <c r="D234" s="373" t="s">
        <v>330</v>
      </c>
      <c r="E234" s="374" t="s">
        <v>445</v>
      </c>
      <c r="F234" s="375" t="s">
        <v>446</v>
      </c>
      <c r="G234" s="376" t="s">
        <v>192</v>
      </c>
      <c r="H234" s="377">
        <v>4.8</v>
      </c>
      <c r="I234" s="196"/>
      <c r="J234" s="378">
        <f>ROUND(I234*H234,2)</f>
        <v>0</v>
      </c>
      <c r="K234" s="197"/>
      <c r="L234" s="198"/>
      <c r="M234" s="199" t="s">
        <v>3</v>
      </c>
      <c r="N234" s="200" t="s">
        <v>44</v>
      </c>
      <c r="O234" s="54"/>
      <c r="P234" s="167">
        <f>O234*H234</f>
        <v>0</v>
      </c>
      <c r="Q234" s="167">
        <v>4.7999999999999996E-3</v>
      </c>
      <c r="R234" s="167">
        <f>Q234*H234</f>
        <v>2.3039999999999998E-2</v>
      </c>
      <c r="S234" s="167">
        <v>0</v>
      </c>
      <c r="T234" s="168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9" t="s">
        <v>365</v>
      </c>
      <c r="AT234" s="169" t="s">
        <v>330</v>
      </c>
      <c r="AU234" s="169" t="s">
        <v>82</v>
      </c>
      <c r="AY234" s="18" t="s">
        <v>138</v>
      </c>
      <c r="BE234" s="170">
        <f>IF(N234="základní",J234,0)</f>
        <v>0</v>
      </c>
      <c r="BF234" s="170">
        <f>IF(N234="snížená",J234,0)</f>
        <v>0</v>
      </c>
      <c r="BG234" s="170">
        <f>IF(N234="zákl. přenesená",J234,0)</f>
        <v>0</v>
      </c>
      <c r="BH234" s="170">
        <f>IF(N234="sníž. přenesená",J234,0)</f>
        <v>0</v>
      </c>
      <c r="BI234" s="170">
        <f>IF(N234="nulová",J234,0)</f>
        <v>0</v>
      </c>
      <c r="BJ234" s="18" t="s">
        <v>80</v>
      </c>
      <c r="BK234" s="170">
        <f>ROUND(I234*H234,2)</f>
        <v>0</v>
      </c>
      <c r="BL234" s="18" t="s">
        <v>272</v>
      </c>
      <c r="BM234" s="169" t="s">
        <v>447</v>
      </c>
    </row>
    <row r="235" spans="1:65" s="13" customFormat="1" x14ac:dyDescent="0.2">
      <c r="B235" s="357"/>
      <c r="C235" s="358"/>
      <c r="D235" s="359" t="s">
        <v>194</v>
      </c>
      <c r="E235" s="358"/>
      <c r="F235" s="361" t="s">
        <v>448</v>
      </c>
      <c r="G235" s="358"/>
      <c r="H235" s="362">
        <v>4.8</v>
      </c>
      <c r="I235" s="180"/>
      <c r="J235" s="358"/>
      <c r="L235" s="178"/>
      <c r="M235" s="181"/>
      <c r="N235" s="182"/>
      <c r="O235" s="182"/>
      <c r="P235" s="182"/>
      <c r="Q235" s="182"/>
      <c r="R235" s="182"/>
      <c r="S235" s="182"/>
      <c r="T235" s="183"/>
      <c r="AT235" s="179" t="s">
        <v>194</v>
      </c>
      <c r="AU235" s="179" t="s">
        <v>82</v>
      </c>
      <c r="AV235" s="13" t="s">
        <v>82</v>
      </c>
      <c r="AW235" s="13" t="s">
        <v>4</v>
      </c>
      <c r="AX235" s="13" t="s">
        <v>80</v>
      </c>
      <c r="AY235" s="179" t="s">
        <v>138</v>
      </c>
    </row>
    <row r="236" spans="1:65" s="2" customFormat="1" ht="16.399999999999999" customHeight="1" x14ac:dyDescent="0.2">
      <c r="A236" s="33"/>
      <c r="B236" s="300"/>
      <c r="C236" s="351" t="s">
        <v>449</v>
      </c>
      <c r="D236" s="351" t="s">
        <v>139</v>
      </c>
      <c r="E236" s="352" t="s">
        <v>450</v>
      </c>
      <c r="F236" s="353" t="s">
        <v>451</v>
      </c>
      <c r="G236" s="354" t="s">
        <v>222</v>
      </c>
      <c r="H236" s="355">
        <v>6</v>
      </c>
      <c r="I236" s="162"/>
      <c r="J236" s="356">
        <f>ROUND(I236*H236,2)</f>
        <v>0</v>
      </c>
      <c r="K236" s="164"/>
      <c r="L236" s="34"/>
      <c r="M236" s="165" t="s">
        <v>3</v>
      </c>
      <c r="N236" s="166" t="s">
        <v>44</v>
      </c>
      <c r="O236" s="54"/>
      <c r="P236" s="167">
        <f>O236*H236</f>
        <v>0</v>
      </c>
      <c r="Q236" s="167">
        <v>0</v>
      </c>
      <c r="R236" s="167">
        <f>Q236*H236</f>
        <v>0</v>
      </c>
      <c r="S236" s="167">
        <v>0</v>
      </c>
      <c r="T236" s="168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9" t="s">
        <v>272</v>
      </c>
      <c r="AT236" s="169" t="s">
        <v>139</v>
      </c>
      <c r="AU236" s="169" t="s">
        <v>82</v>
      </c>
      <c r="AY236" s="18" t="s">
        <v>138</v>
      </c>
      <c r="BE236" s="170">
        <f>IF(N236="základní",J236,0)</f>
        <v>0</v>
      </c>
      <c r="BF236" s="170">
        <f>IF(N236="snížená",J236,0)</f>
        <v>0</v>
      </c>
      <c r="BG236" s="170">
        <f>IF(N236="zákl. přenesená",J236,0)</f>
        <v>0</v>
      </c>
      <c r="BH236" s="170">
        <f>IF(N236="sníž. přenesená",J236,0)</f>
        <v>0</v>
      </c>
      <c r="BI236" s="170">
        <f>IF(N236="nulová",J236,0)</f>
        <v>0</v>
      </c>
      <c r="BJ236" s="18" t="s">
        <v>80</v>
      </c>
      <c r="BK236" s="170">
        <f>ROUND(I236*H236,2)</f>
        <v>0</v>
      </c>
      <c r="BL236" s="18" t="s">
        <v>272</v>
      </c>
      <c r="BM236" s="169" t="s">
        <v>452</v>
      </c>
    </row>
    <row r="237" spans="1:65" s="2" customFormat="1" ht="42.75" customHeight="1" x14ac:dyDescent="0.2">
      <c r="A237" s="33"/>
      <c r="B237" s="300"/>
      <c r="C237" s="351" t="s">
        <v>453</v>
      </c>
      <c r="D237" s="351" t="s">
        <v>139</v>
      </c>
      <c r="E237" s="352" t="s">
        <v>454</v>
      </c>
      <c r="F237" s="353" t="s">
        <v>455</v>
      </c>
      <c r="G237" s="354" t="s">
        <v>456</v>
      </c>
      <c r="H237" s="203"/>
      <c r="I237" s="162"/>
      <c r="J237" s="356">
        <f>ROUND(I237*H237,2)</f>
        <v>0</v>
      </c>
      <c r="K237" s="164"/>
      <c r="L237" s="34"/>
      <c r="M237" s="165" t="s">
        <v>3</v>
      </c>
      <c r="N237" s="166" t="s">
        <v>44</v>
      </c>
      <c r="O237" s="54"/>
      <c r="P237" s="167">
        <f>O237*H237</f>
        <v>0</v>
      </c>
      <c r="Q237" s="167">
        <v>0</v>
      </c>
      <c r="R237" s="167">
        <f>Q237*H237</f>
        <v>0</v>
      </c>
      <c r="S237" s="167">
        <v>0</v>
      </c>
      <c r="T237" s="168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9" t="s">
        <v>272</v>
      </c>
      <c r="AT237" s="169" t="s">
        <v>139</v>
      </c>
      <c r="AU237" s="169" t="s">
        <v>82</v>
      </c>
      <c r="AY237" s="18" t="s">
        <v>138</v>
      </c>
      <c r="BE237" s="170">
        <f>IF(N237="základní",J237,0)</f>
        <v>0</v>
      </c>
      <c r="BF237" s="170">
        <f>IF(N237="snížená",J237,0)</f>
        <v>0</v>
      </c>
      <c r="BG237" s="170">
        <f>IF(N237="zákl. přenesená",J237,0)</f>
        <v>0</v>
      </c>
      <c r="BH237" s="170">
        <f>IF(N237="sníž. přenesená",J237,0)</f>
        <v>0</v>
      </c>
      <c r="BI237" s="170">
        <f>IF(N237="nulová",J237,0)</f>
        <v>0</v>
      </c>
      <c r="BJ237" s="18" t="s">
        <v>80</v>
      </c>
      <c r="BK237" s="170">
        <f>ROUND(I237*H237,2)</f>
        <v>0</v>
      </c>
      <c r="BL237" s="18" t="s">
        <v>272</v>
      </c>
      <c r="BM237" s="169" t="s">
        <v>457</v>
      </c>
    </row>
    <row r="238" spans="1:65" s="12" customFormat="1" ht="22.9" customHeight="1" x14ac:dyDescent="0.25">
      <c r="B238" s="344"/>
      <c r="C238" s="345"/>
      <c r="D238" s="346" t="s">
        <v>72</v>
      </c>
      <c r="E238" s="349" t="s">
        <v>458</v>
      </c>
      <c r="F238" s="349" t="s">
        <v>459</v>
      </c>
      <c r="G238" s="345"/>
      <c r="H238" s="345"/>
      <c r="I238" s="148"/>
      <c r="J238" s="350">
        <f>BK238</f>
        <v>0</v>
      </c>
      <c r="L238" s="145"/>
      <c r="M238" s="150"/>
      <c r="N238" s="151"/>
      <c r="O238" s="151"/>
      <c r="P238" s="152">
        <f>SUM(P239:P243)</f>
        <v>0</v>
      </c>
      <c r="Q238" s="151"/>
      <c r="R238" s="152">
        <f>SUM(R239:R243)</f>
        <v>3.6600000000000001E-2</v>
      </c>
      <c r="S238" s="151"/>
      <c r="T238" s="153">
        <f>SUM(T239:T243)</f>
        <v>0</v>
      </c>
      <c r="AR238" s="146" t="s">
        <v>82</v>
      </c>
      <c r="AT238" s="154" t="s">
        <v>72</v>
      </c>
      <c r="AU238" s="154" t="s">
        <v>80</v>
      </c>
      <c r="AY238" s="146" t="s">
        <v>138</v>
      </c>
      <c r="BK238" s="155">
        <f>SUM(BK239:BK243)</f>
        <v>0</v>
      </c>
    </row>
    <row r="239" spans="1:65" s="2" customFormat="1" ht="31.9" customHeight="1" x14ac:dyDescent="0.2">
      <c r="A239" s="33"/>
      <c r="B239" s="300"/>
      <c r="C239" s="351" t="s">
        <v>460</v>
      </c>
      <c r="D239" s="351" t="s">
        <v>139</v>
      </c>
      <c r="E239" s="352" t="s">
        <v>461</v>
      </c>
      <c r="F239" s="353" t="s">
        <v>462</v>
      </c>
      <c r="G239" s="354" t="s">
        <v>192</v>
      </c>
      <c r="H239" s="355">
        <v>4</v>
      </c>
      <c r="I239" s="162"/>
      <c r="J239" s="356">
        <f>ROUND(I239*H239,2)</f>
        <v>0</v>
      </c>
      <c r="K239" s="164"/>
      <c r="L239" s="34"/>
      <c r="M239" s="165" t="s">
        <v>3</v>
      </c>
      <c r="N239" s="166" t="s">
        <v>44</v>
      </c>
      <c r="O239" s="54"/>
      <c r="P239" s="167">
        <f>O239*H239</f>
        <v>0</v>
      </c>
      <c r="Q239" s="167">
        <v>6.0000000000000001E-3</v>
      </c>
      <c r="R239" s="167">
        <f>Q239*H239</f>
        <v>2.4E-2</v>
      </c>
      <c r="S239" s="167">
        <v>0</v>
      </c>
      <c r="T239" s="168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9" t="s">
        <v>272</v>
      </c>
      <c r="AT239" s="169" t="s">
        <v>139</v>
      </c>
      <c r="AU239" s="169" t="s">
        <v>82</v>
      </c>
      <c r="AY239" s="18" t="s">
        <v>138</v>
      </c>
      <c r="BE239" s="170">
        <f>IF(N239="základní",J239,0)</f>
        <v>0</v>
      </c>
      <c r="BF239" s="170">
        <f>IF(N239="snížená",J239,0)</f>
        <v>0</v>
      </c>
      <c r="BG239" s="170">
        <f>IF(N239="zákl. přenesená",J239,0)</f>
        <v>0</v>
      </c>
      <c r="BH239" s="170">
        <f>IF(N239="sníž. přenesená",J239,0)</f>
        <v>0</v>
      </c>
      <c r="BI239" s="170">
        <f>IF(N239="nulová",J239,0)</f>
        <v>0</v>
      </c>
      <c r="BJ239" s="18" t="s">
        <v>80</v>
      </c>
      <c r="BK239" s="170">
        <f>ROUND(I239*H239,2)</f>
        <v>0</v>
      </c>
      <c r="BL239" s="18" t="s">
        <v>272</v>
      </c>
      <c r="BM239" s="169" t="s">
        <v>463</v>
      </c>
    </row>
    <row r="240" spans="1:65" s="13" customFormat="1" x14ac:dyDescent="0.2">
      <c r="B240" s="357"/>
      <c r="C240" s="358"/>
      <c r="D240" s="359" t="s">
        <v>194</v>
      </c>
      <c r="E240" s="360" t="s">
        <v>3</v>
      </c>
      <c r="F240" s="361" t="s">
        <v>434</v>
      </c>
      <c r="G240" s="358"/>
      <c r="H240" s="362">
        <v>4</v>
      </c>
      <c r="I240" s="180"/>
      <c r="J240" s="358"/>
      <c r="L240" s="178"/>
      <c r="M240" s="181"/>
      <c r="N240" s="182"/>
      <c r="O240" s="182"/>
      <c r="P240" s="182"/>
      <c r="Q240" s="182"/>
      <c r="R240" s="182"/>
      <c r="S240" s="182"/>
      <c r="T240" s="183"/>
      <c r="AT240" s="179" t="s">
        <v>194</v>
      </c>
      <c r="AU240" s="179" t="s">
        <v>82</v>
      </c>
      <c r="AV240" s="13" t="s">
        <v>82</v>
      </c>
      <c r="AW240" s="13" t="s">
        <v>33</v>
      </c>
      <c r="AX240" s="13" t="s">
        <v>80</v>
      </c>
      <c r="AY240" s="179" t="s">
        <v>138</v>
      </c>
    </row>
    <row r="241" spans="1:65" s="2" customFormat="1" ht="21" customHeight="1" x14ac:dyDescent="0.2">
      <c r="A241" s="33"/>
      <c r="B241" s="300"/>
      <c r="C241" s="373" t="s">
        <v>464</v>
      </c>
      <c r="D241" s="373" t="s">
        <v>330</v>
      </c>
      <c r="E241" s="374" t="s">
        <v>465</v>
      </c>
      <c r="F241" s="375" t="s">
        <v>466</v>
      </c>
      <c r="G241" s="376" t="s">
        <v>192</v>
      </c>
      <c r="H241" s="377">
        <v>4.2</v>
      </c>
      <c r="I241" s="196"/>
      <c r="J241" s="378">
        <f>ROUND(I241*H241,2)</f>
        <v>0</v>
      </c>
      <c r="K241" s="197"/>
      <c r="L241" s="198"/>
      <c r="M241" s="199" t="s">
        <v>3</v>
      </c>
      <c r="N241" s="200" t="s">
        <v>44</v>
      </c>
      <c r="O241" s="54"/>
      <c r="P241" s="167">
        <f>O241*H241</f>
        <v>0</v>
      </c>
      <c r="Q241" s="167">
        <v>3.0000000000000001E-3</v>
      </c>
      <c r="R241" s="167">
        <f>Q241*H241</f>
        <v>1.26E-2</v>
      </c>
      <c r="S241" s="167">
        <v>0</v>
      </c>
      <c r="T241" s="168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9" t="s">
        <v>365</v>
      </c>
      <c r="AT241" s="169" t="s">
        <v>330</v>
      </c>
      <c r="AU241" s="169" t="s">
        <v>82</v>
      </c>
      <c r="AY241" s="18" t="s">
        <v>138</v>
      </c>
      <c r="BE241" s="170">
        <f>IF(N241="základní",J241,0)</f>
        <v>0</v>
      </c>
      <c r="BF241" s="170">
        <f>IF(N241="snížená",J241,0)</f>
        <v>0</v>
      </c>
      <c r="BG241" s="170">
        <f>IF(N241="zákl. přenesená",J241,0)</f>
        <v>0</v>
      </c>
      <c r="BH241" s="170">
        <f>IF(N241="sníž. přenesená",J241,0)</f>
        <v>0</v>
      </c>
      <c r="BI241" s="170">
        <f>IF(N241="nulová",J241,0)</f>
        <v>0</v>
      </c>
      <c r="BJ241" s="18" t="s">
        <v>80</v>
      </c>
      <c r="BK241" s="170">
        <f>ROUND(I241*H241,2)</f>
        <v>0</v>
      </c>
      <c r="BL241" s="18" t="s">
        <v>272</v>
      </c>
      <c r="BM241" s="169" t="s">
        <v>467</v>
      </c>
    </row>
    <row r="242" spans="1:65" s="13" customFormat="1" x14ac:dyDescent="0.2">
      <c r="B242" s="357"/>
      <c r="C242" s="358"/>
      <c r="D242" s="359" t="s">
        <v>194</v>
      </c>
      <c r="E242" s="358"/>
      <c r="F242" s="361" t="s">
        <v>468</v>
      </c>
      <c r="G242" s="358"/>
      <c r="H242" s="362">
        <v>4.2</v>
      </c>
      <c r="I242" s="180"/>
      <c r="J242" s="358"/>
      <c r="L242" s="178"/>
      <c r="M242" s="181"/>
      <c r="N242" s="182"/>
      <c r="O242" s="182"/>
      <c r="P242" s="182"/>
      <c r="Q242" s="182"/>
      <c r="R242" s="182"/>
      <c r="S242" s="182"/>
      <c r="T242" s="183"/>
      <c r="AT242" s="179" t="s">
        <v>194</v>
      </c>
      <c r="AU242" s="179" t="s">
        <v>82</v>
      </c>
      <c r="AV242" s="13" t="s">
        <v>82</v>
      </c>
      <c r="AW242" s="13" t="s">
        <v>4</v>
      </c>
      <c r="AX242" s="13" t="s">
        <v>80</v>
      </c>
      <c r="AY242" s="179" t="s">
        <v>138</v>
      </c>
    </row>
    <row r="243" spans="1:65" s="2" customFormat="1" ht="31.9" customHeight="1" x14ac:dyDescent="0.2">
      <c r="A243" s="33"/>
      <c r="B243" s="300"/>
      <c r="C243" s="351" t="s">
        <v>469</v>
      </c>
      <c r="D243" s="351" t="s">
        <v>139</v>
      </c>
      <c r="E243" s="352" t="s">
        <v>470</v>
      </c>
      <c r="F243" s="353" t="s">
        <v>471</v>
      </c>
      <c r="G243" s="354" t="s">
        <v>456</v>
      </c>
      <c r="H243" s="203"/>
      <c r="I243" s="162"/>
      <c r="J243" s="356">
        <f>ROUND(I243*H243,2)</f>
        <v>0</v>
      </c>
      <c r="K243" s="164"/>
      <c r="L243" s="34"/>
      <c r="M243" s="165" t="s">
        <v>3</v>
      </c>
      <c r="N243" s="166" t="s">
        <v>44</v>
      </c>
      <c r="O243" s="54"/>
      <c r="P243" s="167">
        <f>O243*H243</f>
        <v>0</v>
      </c>
      <c r="Q243" s="167">
        <v>0</v>
      </c>
      <c r="R243" s="167">
        <f>Q243*H243</f>
        <v>0</v>
      </c>
      <c r="S243" s="167">
        <v>0</v>
      </c>
      <c r="T243" s="168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9" t="s">
        <v>272</v>
      </c>
      <c r="AT243" s="169" t="s">
        <v>139</v>
      </c>
      <c r="AU243" s="169" t="s">
        <v>82</v>
      </c>
      <c r="AY243" s="18" t="s">
        <v>138</v>
      </c>
      <c r="BE243" s="170">
        <f>IF(N243="základní",J243,0)</f>
        <v>0</v>
      </c>
      <c r="BF243" s="170">
        <f>IF(N243="snížená",J243,0)</f>
        <v>0</v>
      </c>
      <c r="BG243" s="170">
        <f>IF(N243="zákl. přenesená",J243,0)</f>
        <v>0</v>
      </c>
      <c r="BH243" s="170">
        <f>IF(N243="sníž. přenesená",J243,0)</f>
        <v>0</v>
      </c>
      <c r="BI243" s="170">
        <f>IF(N243="nulová",J243,0)</f>
        <v>0</v>
      </c>
      <c r="BJ243" s="18" t="s">
        <v>80</v>
      </c>
      <c r="BK243" s="170">
        <f>ROUND(I243*H243,2)</f>
        <v>0</v>
      </c>
      <c r="BL243" s="18" t="s">
        <v>272</v>
      </c>
      <c r="BM243" s="169" t="s">
        <v>472</v>
      </c>
    </row>
    <row r="244" spans="1:65" s="12" customFormat="1" ht="22.9" customHeight="1" x14ac:dyDescent="0.25">
      <c r="B244" s="344"/>
      <c r="C244" s="345"/>
      <c r="D244" s="346" t="s">
        <v>72</v>
      </c>
      <c r="E244" s="349" t="s">
        <v>473</v>
      </c>
      <c r="F244" s="349" t="s">
        <v>474</v>
      </c>
      <c r="G244" s="345"/>
      <c r="H244" s="345"/>
      <c r="I244" s="148"/>
      <c r="J244" s="350">
        <f>BK244</f>
        <v>22350</v>
      </c>
      <c r="L244" s="145"/>
      <c r="M244" s="150"/>
      <c r="N244" s="151"/>
      <c r="O244" s="151"/>
      <c r="P244" s="152">
        <f>SUM(P245:P270)</f>
        <v>0</v>
      </c>
      <c r="Q244" s="151"/>
      <c r="R244" s="152">
        <f>SUM(R245:R270)</f>
        <v>2.1325312999999997</v>
      </c>
      <c r="S244" s="151"/>
      <c r="T244" s="153">
        <f>SUM(T245:T270)</f>
        <v>1.6799999999999999E-2</v>
      </c>
      <c r="AR244" s="146" t="s">
        <v>82</v>
      </c>
      <c r="AT244" s="154" t="s">
        <v>72</v>
      </c>
      <c r="AU244" s="154" t="s">
        <v>80</v>
      </c>
      <c r="AY244" s="146" t="s">
        <v>138</v>
      </c>
      <c r="BK244" s="155">
        <f>SUM(BK245:BK270)</f>
        <v>22350</v>
      </c>
    </row>
    <row r="245" spans="1:65" s="2" customFormat="1" ht="42.75" customHeight="1" x14ac:dyDescent="0.2">
      <c r="A245" s="33"/>
      <c r="B245" s="300"/>
      <c r="C245" s="351" t="s">
        <v>475</v>
      </c>
      <c r="D245" s="351" t="s">
        <v>139</v>
      </c>
      <c r="E245" s="352" t="s">
        <v>476</v>
      </c>
      <c r="F245" s="353" t="s">
        <v>477</v>
      </c>
      <c r="G245" s="354" t="s">
        <v>192</v>
      </c>
      <c r="H245" s="355">
        <v>23.140999999999998</v>
      </c>
      <c r="I245" s="162"/>
      <c r="J245" s="356">
        <f>ROUND(I245*H245,2)</f>
        <v>0</v>
      </c>
      <c r="K245" s="164"/>
      <c r="L245" s="34"/>
      <c r="M245" s="165" t="s">
        <v>3</v>
      </c>
      <c r="N245" s="166" t="s">
        <v>44</v>
      </c>
      <c r="O245" s="54"/>
      <c r="P245" s="167">
        <f>O245*H245</f>
        <v>0</v>
      </c>
      <c r="Q245" s="167">
        <v>1.9300000000000001E-2</v>
      </c>
      <c r="R245" s="167">
        <f>Q245*H245</f>
        <v>0.4466213</v>
      </c>
      <c r="S245" s="167">
        <v>0</v>
      </c>
      <c r="T245" s="168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9" t="s">
        <v>272</v>
      </c>
      <c r="AT245" s="169" t="s">
        <v>139</v>
      </c>
      <c r="AU245" s="169" t="s">
        <v>82</v>
      </c>
      <c r="AY245" s="18" t="s">
        <v>138</v>
      </c>
      <c r="BE245" s="170">
        <f>IF(N245="základní",J245,0)</f>
        <v>0</v>
      </c>
      <c r="BF245" s="170">
        <f>IF(N245="snížená",J245,0)</f>
        <v>0</v>
      </c>
      <c r="BG245" s="170">
        <f>IF(N245="zákl. přenesená",J245,0)</f>
        <v>0</v>
      </c>
      <c r="BH245" s="170">
        <f>IF(N245="sníž. přenesená",J245,0)</f>
        <v>0</v>
      </c>
      <c r="BI245" s="170">
        <f>IF(N245="nulová",J245,0)</f>
        <v>0</v>
      </c>
      <c r="BJ245" s="18" t="s">
        <v>80</v>
      </c>
      <c r="BK245" s="170">
        <f>ROUND(I245*H245,2)</f>
        <v>0</v>
      </c>
      <c r="BL245" s="18" t="s">
        <v>272</v>
      </c>
      <c r="BM245" s="169" t="s">
        <v>478</v>
      </c>
    </row>
    <row r="246" spans="1:65" s="13" customFormat="1" x14ac:dyDescent="0.2">
      <c r="B246" s="357"/>
      <c r="C246" s="358"/>
      <c r="D246" s="359" t="s">
        <v>194</v>
      </c>
      <c r="E246" s="360" t="s">
        <v>3</v>
      </c>
      <c r="F246" s="361" t="s">
        <v>479</v>
      </c>
      <c r="G246" s="358"/>
      <c r="H246" s="362">
        <v>23.140999999999998</v>
      </c>
      <c r="I246" s="180"/>
      <c r="J246" s="358"/>
      <c r="L246" s="178"/>
      <c r="M246" s="181"/>
      <c r="N246" s="182"/>
      <c r="O246" s="182"/>
      <c r="P246" s="182"/>
      <c r="Q246" s="182"/>
      <c r="R246" s="182"/>
      <c r="S246" s="182"/>
      <c r="T246" s="183"/>
      <c r="AT246" s="179" t="s">
        <v>194</v>
      </c>
      <c r="AU246" s="179" t="s">
        <v>82</v>
      </c>
      <c r="AV246" s="13" t="s">
        <v>82</v>
      </c>
      <c r="AW246" s="13" t="s">
        <v>33</v>
      </c>
      <c r="AX246" s="13" t="s">
        <v>73</v>
      </c>
      <c r="AY246" s="179" t="s">
        <v>138</v>
      </c>
    </row>
    <row r="247" spans="1:65" s="14" customFormat="1" x14ac:dyDescent="0.2">
      <c r="B247" s="364"/>
      <c r="C247" s="365"/>
      <c r="D247" s="359" t="s">
        <v>194</v>
      </c>
      <c r="E247" s="366" t="s">
        <v>3</v>
      </c>
      <c r="F247" s="367" t="s">
        <v>201</v>
      </c>
      <c r="G247" s="365"/>
      <c r="H247" s="368">
        <v>23.140999999999998</v>
      </c>
      <c r="I247" s="186"/>
      <c r="J247" s="365"/>
      <c r="L247" s="184"/>
      <c r="M247" s="187"/>
      <c r="N247" s="188"/>
      <c r="O247" s="188"/>
      <c r="P247" s="188"/>
      <c r="Q247" s="188"/>
      <c r="R247" s="188"/>
      <c r="S247" s="188"/>
      <c r="T247" s="189"/>
      <c r="AT247" s="185" t="s">
        <v>194</v>
      </c>
      <c r="AU247" s="185" t="s">
        <v>82</v>
      </c>
      <c r="AV247" s="14" t="s">
        <v>137</v>
      </c>
      <c r="AW247" s="14" t="s">
        <v>33</v>
      </c>
      <c r="AX247" s="14" t="s">
        <v>80</v>
      </c>
      <c r="AY247" s="185" t="s">
        <v>138</v>
      </c>
    </row>
    <row r="248" spans="1:65" s="2" customFormat="1" ht="42.75" customHeight="1" x14ac:dyDescent="0.2">
      <c r="A248" s="33"/>
      <c r="B248" s="300"/>
      <c r="C248" s="351" t="s">
        <v>480</v>
      </c>
      <c r="D248" s="351" t="s">
        <v>139</v>
      </c>
      <c r="E248" s="352" t="s">
        <v>481</v>
      </c>
      <c r="F248" s="353" t="s">
        <v>886</v>
      </c>
      <c r="G248" s="354" t="s">
        <v>192</v>
      </c>
      <c r="H248" s="355">
        <v>44.7</v>
      </c>
      <c r="I248" s="162"/>
      <c r="J248" s="356">
        <f>ROUND(I248*H248,2)</f>
        <v>0</v>
      </c>
      <c r="K248" s="164"/>
      <c r="L248" s="34"/>
      <c r="M248" s="165" t="s">
        <v>3</v>
      </c>
      <c r="N248" s="166" t="s">
        <v>44</v>
      </c>
      <c r="O248" s="54"/>
      <c r="P248" s="167">
        <f>O248*H248</f>
        <v>0</v>
      </c>
      <c r="Q248" s="167">
        <v>3.1189999999999999E-2</v>
      </c>
      <c r="R248" s="167">
        <f>Q248*H248</f>
        <v>1.394193</v>
      </c>
      <c r="S248" s="167">
        <v>0</v>
      </c>
      <c r="T248" s="168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9" t="s">
        <v>272</v>
      </c>
      <c r="AT248" s="169" t="s">
        <v>139</v>
      </c>
      <c r="AU248" s="169" t="s">
        <v>82</v>
      </c>
      <c r="AY248" s="18" t="s">
        <v>138</v>
      </c>
      <c r="BE248" s="170">
        <f>IF(N248="základní",J248,0)</f>
        <v>0</v>
      </c>
      <c r="BF248" s="170">
        <f>IF(N248="snížená",J248,0)</f>
        <v>0</v>
      </c>
      <c r="BG248" s="170">
        <f>IF(N248="zákl. přenesená",J248,0)</f>
        <v>0</v>
      </c>
      <c r="BH248" s="170">
        <f>IF(N248="sníž. přenesená",J248,0)</f>
        <v>0</v>
      </c>
      <c r="BI248" s="170">
        <f>IF(N248="nulová",J248,0)</f>
        <v>0</v>
      </c>
      <c r="BJ248" s="18" t="s">
        <v>80</v>
      </c>
      <c r="BK248" s="170">
        <f>ROUND(I248*H248,2)</f>
        <v>0</v>
      </c>
      <c r="BL248" s="18" t="s">
        <v>272</v>
      </c>
      <c r="BM248" s="169" t="s">
        <v>482</v>
      </c>
    </row>
    <row r="249" spans="1:65" s="13" customFormat="1" x14ac:dyDescent="0.2">
      <c r="B249" s="357"/>
      <c r="C249" s="358"/>
      <c r="D249" s="359" t="s">
        <v>194</v>
      </c>
      <c r="E249" s="360" t="s">
        <v>3</v>
      </c>
      <c r="F249" s="361" t="s">
        <v>483</v>
      </c>
      <c r="G249" s="358"/>
      <c r="H249" s="362">
        <v>44.7</v>
      </c>
      <c r="I249" s="180"/>
      <c r="J249" s="358"/>
      <c r="L249" s="178"/>
      <c r="M249" s="181"/>
      <c r="N249" s="182"/>
      <c r="O249" s="182"/>
      <c r="P249" s="182"/>
      <c r="Q249" s="182"/>
      <c r="R249" s="182"/>
      <c r="S249" s="182"/>
      <c r="T249" s="183"/>
      <c r="AT249" s="179" t="s">
        <v>194</v>
      </c>
      <c r="AU249" s="179" t="s">
        <v>82</v>
      </c>
      <c r="AV249" s="13" t="s">
        <v>82</v>
      </c>
      <c r="AW249" s="13" t="s">
        <v>33</v>
      </c>
      <c r="AX249" s="13" t="s">
        <v>80</v>
      </c>
      <c r="AY249" s="179" t="s">
        <v>138</v>
      </c>
    </row>
    <row r="250" spans="1:65" s="2" customFormat="1" ht="21" customHeight="1" x14ac:dyDescent="0.2">
      <c r="A250" s="33"/>
      <c r="B250" s="300"/>
      <c r="C250" s="351" t="s">
        <v>484</v>
      </c>
      <c r="D250" s="351" t="s">
        <v>139</v>
      </c>
      <c r="E250" s="352" t="s">
        <v>485</v>
      </c>
      <c r="F250" s="353" t="s">
        <v>887</v>
      </c>
      <c r="G250" s="354" t="s">
        <v>192</v>
      </c>
      <c r="H250" s="355">
        <v>44.7</v>
      </c>
      <c r="I250" s="162"/>
      <c r="J250" s="356">
        <f>ROUND(I250*H250,2)</f>
        <v>0</v>
      </c>
      <c r="K250" s="164"/>
      <c r="L250" s="34"/>
      <c r="M250" s="165" t="s">
        <v>3</v>
      </c>
      <c r="N250" s="166" t="s">
        <v>44</v>
      </c>
      <c r="O250" s="54"/>
      <c r="P250" s="167">
        <f>O250*H250</f>
        <v>0</v>
      </c>
      <c r="Q250" s="167">
        <v>2.9E-4</v>
      </c>
      <c r="R250" s="167">
        <f>Q250*H250</f>
        <v>1.2963000000000001E-2</v>
      </c>
      <c r="S250" s="167">
        <v>0</v>
      </c>
      <c r="T250" s="168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9" t="s">
        <v>272</v>
      </c>
      <c r="AT250" s="169" t="s">
        <v>139</v>
      </c>
      <c r="AU250" s="169" t="s">
        <v>82</v>
      </c>
      <c r="AY250" s="18" t="s">
        <v>138</v>
      </c>
      <c r="BE250" s="170">
        <f>IF(N250="základní",J250,0)</f>
        <v>0</v>
      </c>
      <c r="BF250" s="170">
        <f>IF(N250="snížená",J250,0)</f>
        <v>0</v>
      </c>
      <c r="BG250" s="170">
        <f>IF(N250="zákl. přenesená",J250,0)</f>
        <v>0</v>
      </c>
      <c r="BH250" s="170">
        <f>IF(N250="sníž. přenesená",J250,0)</f>
        <v>0</v>
      </c>
      <c r="BI250" s="170">
        <f>IF(N250="nulová",J250,0)</f>
        <v>0</v>
      </c>
      <c r="BJ250" s="18" t="s">
        <v>80</v>
      </c>
      <c r="BK250" s="170">
        <f>ROUND(I250*H250,2)</f>
        <v>0</v>
      </c>
      <c r="BL250" s="18" t="s">
        <v>272</v>
      </c>
      <c r="BM250" s="169" t="s">
        <v>486</v>
      </c>
    </row>
    <row r="251" spans="1:65" s="13" customFormat="1" x14ac:dyDescent="0.2">
      <c r="B251" s="357"/>
      <c r="C251" s="358"/>
      <c r="D251" s="359" t="s">
        <v>194</v>
      </c>
      <c r="E251" s="360" t="s">
        <v>3</v>
      </c>
      <c r="F251" s="361" t="s">
        <v>483</v>
      </c>
      <c r="G251" s="358"/>
      <c r="H251" s="362">
        <v>44.7</v>
      </c>
      <c r="I251" s="180"/>
      <c r="J251" s="358"/>
      <c r="L251" s="178"/>
      <c r="M251" s="181"/>
      <c r="N251" s="182"/>
      <c r="O251" s="182"/>
      <c r="P251" s="182"/>
      <c r="Q251" s="182"/>
      <c r="R251" s="182"/>
      <c r="S251" s="182"/>
      <c r="T251" s="183"/>
      <c r="AT251" s="179" t="s">
        <v>194</v>
      </c>
      <c r="AU251" s="179" t="s">
        <v>82</v>
      </c>
      <c r="AV251" s="13" t="s">
        <v>82</v>
      </c>
      <c r="AW251" s="13" t="s">
        <v>33</v>
      </c>
      <c r="AX251" s="13" t="s">
        <v>80</v>
      </c>
      <c r="AY251" s="179" t="s">
        <v>138</v>
      </c>
    </row>
    <row r="252" spans="1:65" s="2" customFormat="1" ht="16.399999999999999" customHeight="1" x14ac:dyDescent="0.2">
      <c r="A252" s="33"/>
      <c r="B252" s="300"/>
      <c r="C252" s="373" t="s">
        <v>487</v>
      </c>
      <c r="D252" s="373" t="s">
        <v>330</v>
      </c>
      <c r="E252" s="374" t="s">
        <v>488</v>
      </c>
      <c r="F252" s="375" t="s">
        <v>489</v>
      </c>
      <c r="G252" s="376" t="s">
        <v>222</v>
      </c>
      <c r="H252" s="377">
        <v>89.4</v>
      </c>
      <c r="I252" s="196"/>
      <c r="J252" s="378">
        <f>ROUND(I252*H252,2)</f>
        <v>0</v>
      </c>
      <c r="K252" s="197"/>
      <c r="L252" s="198"/>
      <c r="M252" s="199" t="s">
        <v>3</v>
      </c>
      <c r="N252" s="200" t="s">
        <v>44</v>
      </c>
      <c r="O252" s="54"/>
      <c r="P252" s="167">
        <f>O252*H252</f>
        <v>0</v>
      </c>
      <c r="Q252" s="167">
        <v>5.4000000000000001E-4</v>
      </c>
      <c r="R252" s="167">
        <f>Q252*H252</f>
        <v>4.8276000000000006E-2</v>
      </c>
      <c r="S252" s="167">
        <v>0</v>
      </c>
      <c r="T252" s="168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9" t="s">
        <v>365</v>
      </c>
      <c r="AT252" s="169" t="s">
        <v>330</v>
      </c>
      <c r="AU252" s="169" t="s">
        <v>82</v>
      </c>
      <c r="AY252" s="18" t="s">
        <v>138</v>
      </c>
      <c r="BE252" s="170">
        <f>IF(N252="základní",J252,0)</f>
        <v>0</v>
      </c>
      <c r="BF252" s="170">
        <f>IF(N252="snížená",J252,0)</f>
        <v>0</v>
      </c>
      <c r="BG252" s="170">
        <f>IF(N252="zákl. přenesená",J252,0)</f>
        <v>0</v>
      </c>
      <c r="BH252" s="170">
        <f>IF(N252="sníž. přenesená",J252,0)</f>
        <v>0</v>
      </c>
      <c r="BI252" s="170">
        <f>IF(N252="nulová",J252,0)</f>
        <v>0</v>
      </c>
      <c r="BJ252" s="18" t="s">
        <v>80</v>
      </c>
      <c r="BK252" s="170">
        <f>ROUND(I252*H252,2)</f>
        <v>0</v>
      </c>
      <c r="BL252" s="18" t="s">
        <v>272</v>
      </c>
      <c r="BM252" s="169" t="s">
        <v>490</v>
      </c>
    </row>
    <row r="253" spans="1:65" s="2" customFormat="1" ht="16.399999999999999" customHeight="1" x14ac:dyDescent="0.2">
      <c r="A253" s="33"/>
      <c r="B253" s="300"/>
      <c r="C253" s="373" t="s">
        <v>491</v>
      </c>
      <c r="D253" s="373" t="s">
        <v>330</v>
      </c>
      <c r="E253" s="374" t="s">
        <v>492</v>
      </c>
      <c r="F253" s="375" t="s">
        <v>493</v>
      </c>
      <c r="G253" s="376" t="s">
        <v>222</v>
      </c>
      <c r="H253" s="377">
        <v>89.4</v>
      </c>
      <c r="I253" s="196"/>
      <c r="J253" s="378">
        <f>ROUND(I253*H253,2)</f>
        <v>0</v>
      </c>
      <c r="K253" s="197"/>
      <c r="L253" s="198"/>
      <c r="M253" s="199" t="s">
        <v>3</v>
      </c>
      <c r="N253" s="200" t="s">
        <v>44</v>
      </c>
      <c r="O253" s="54"/>
      <c r="P253" s="167">
        <f>O253*H253</f>
        <v>0</v>
      </c>
      <c r="Q253" s="167">
        <v>3.5E-4</v>
      </c>
      <c r="R253" s="167">
        <f>Q253*H253</f>
        <v>3.1289999999999998E-2</v>
      </c>
      <c r="S253" s="167">
        <v>0</v>
      </c>
      <c r="T253" s="168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9" t="s">
        <v>365</v>
      </c>
      <c r="AT253" s="169" t="s">
        <v>330</v>
      </c>
      <c r="AU253" s="169" t="s">
        <v>82</v>
      </c>
      <c r="AY253" s="18" t="s">
        <v>138</v>
      </c>
      <c r="BE253" s="170">
        <f>IF(N253="základní",J253,0)</f>
        <v>0</v>
      </c>
      <c r="BF253" s="170">
        <f>IF(N253="snížená",J253,0)</f>
        <v>0</v>
      </c>
      <c r="BG253" s="170">
        <f>IF(N253="zákl. přenesená",J253,0)</f>
        <v>0</v>
      </c>
      <c r="BH253" s="170">
        <f>IF(N253="sníž. přenesená",J253,0)</f>
        <v>0</v>
      </c>
      <c r="BI253" s="170">
        <f>IF(N253="nulová",J253,0)</f>
        <v>0</v>
      </c>
      <c r="BJ253" s="18" t="s">
        <v>80</v>
      </c>
      <c r="BK253" s="170">
        <f>ROUND(I253*H253,2)</f>
        <v>0</v>
      </c>
      <c r="BL253" s="18" t="s">
        <v>272</v>
      </c>
      <c r="BM253" s="169" t="s">
        <v>494</v>
      </c>
    </row>
    <row r="254" spans="1:65" s="2" customFormat="1" ht="31.9" customHeight="1" x14ac:dyDescent="0.2">
      <c r="A254" s="33"/>
      <c r="B254" s="300"/>
      <c r="C254" s="351" t="s">
        <v>495</v>
      </c>
      <c r="D254" s="351" t="s">
        <v>139</v>
      </c>
      <c r="E254" s="352" t="s">
        <v>496</v>
      </c>
      <c r="F254" s="353" t="s">
        <v>497</v>
      </c>
      <c r="G254" s="354" t="s">
        <v>192</v>
      </c>
      <c r="H254" s="355">
        <v>44.7</v>
      </c>
      <c r="I254" s="162"/>
      <c r="J254" s="356">
        <f>ROUND(I254*H254,2)</f>
        <v>0</v>
      </c>
      <c r="K254" s="164"/>
      <c r="L254" s="34"/>
      <c r="M254" s="165" t="s">
        <v>3</v>
      </c>
      <c r="N254" s="166" t="s">
        <v>44</v>
      </c>
      <c r="O254" s="54"/>
      <c r="P254" s="167">
        <f>O254*H254</f>
        <v>0</v>
      </c>
      <c r="Q254" s="167">
        <v>1E-4</v>
      </c>
      <c r="R254" s="167">
        <f>Q254*H254</f>
        <v>4.4700000000000009E-3</v>
      </c>
      <c r="S254" s="167">
        <v>0</v>
      </c>
      <c r="T254" s="168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9" t="s">
        <v>272</v>
      </c>
      <c r="AT254" s="169" t="s">
        <v>139</v>
      </c>
      <c r="AU254" s="169" t="s">
        <v>82</v>
      </c>
      <c r="AY254" s="18" t="s">
        <v>138</v>
      </c>
      <c r="BE254" s="170">
        <f>IF(N254="základní",J254,0)</f>
        <v>0</v>
      </c>
      <c r="BF254" s="170">
        <f>IF(N254="snížená",J254,0)</f>
        <v>0</v>
      </c>
      <c r="BG254" s="170">
        <f>IF(N254="zákl. přenesená",J254,0)</f>
        <v>0</v>
      </c>
      <c r="BH254" s="170">
        <f>IF(N254="sníž. přenesená",J254,0)</f>
        <v>0</v>
      </c>
      <c r="BI254" s="170">
        <f>IF(N254="nulová",J254,0)</f>
        <v>0</v>
      </c>
      <c r="BJ254" s="18" t="s">
        <v>80</v>
      </c>
      <c r="BK254" s="170">
        <f>ROUND(I254*H254,2)</f>
        <v>0</v>
      </c>
      <c r="BL254" s="18" t="s">
        <v>272</v>
      </c>
      <c r="BM254" s="169" t="s">
        <v>498</v>
      </c>
    </row>
    <row r="255" spans="1:65" s="2" customFormat="1" ht="31.9" customHeight="1" x14ac:dyDescent="0.2">
      <c r="A255" s="33"/>
      <c r="B255" s="300"/>
      <c r="C255" s="351" t="s">
        <v>499</v>
      </c>
      <c r="D255" s="351" t="s">
        <v>139</v>
      </c>
      <c r="E255" s="352" t="s">
        <v>500</v>
      </c>
      <c r="F255" s="353" t="s">
        <v>501</v>
      </c>
      <c r="G255" s="354" t="s">
        <v>222</v>
      </c>
      <c r="H255" s="355">
        <v>6.6</v>
      </c>
      <c r="I255" s="162"/>
      <c r="J255" s="356">
        <f>ROUND(I255*H255,2)</f>
        <v>0</v>
      </c>
      <c r="K255" s="164"/>
      <c r="L255" s="34"/>
      <c r="M255" s="165" t="s">
        <v>3</v>
      </c>
      <c r="N255" s="166" t="s">
        <v>44</v>
      </c>
      <c r="O255" s="54"/>
      <c r="P255" s="167">
        <f>O255*H255</f>
        <v>0</v>
      </c>
      <c r="Q255" s="167">
        <v>4.3800000000000002E-3</v>
      </c>
      <c r="R255" s="167">
        <f>Q255*H255</f>
        <v>2.8908E-2</v>
      </c>
      <c r="S255" s="167">
        <v>0</v>
      </c>
      <c r="T255" s="168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9" t="s">
        <v>272</v>
      </c>
      <c r="AT255" s="169" t="s">
        <v>139</v>
      </c>
      <c r="AU255" s="169" t="s">
        <v>82</v>
      </c>
      <c r="AY255" s="18" t="s">
        <v>138</v>
      </c>
      <c r="BE255" s="170">
        <f>IF(N255="základní",J255,0)</f>
        <v>0</v>
      </c>
      <c r="BF255" s="170">
        <f>IF(N255="snížená",J255,0)</f>
        <v>0</v>
      </c>
      <c r="BG255" s="170">
        <f>IF(N255="zákl. přenesená",J255,0)</f>
        <v>0</v>
      </c>
      <c r="BH255" s="170">
        <f>IF(N255="sníž. přenesená",J255,0)</f>
        <v>0</v>
      </c>
      <c r="BI255" s="170">
        <f>IF(N255="nulová",J255,0)</f>
        <v>0</v>
      </c>
      <c r="BJ255" s="18" t="s">
        <v>80</v>
      </c>
      <c r="BK255" s="170">
        <f>ROUND(I255*H255,2)</f>
        <v>0</v>
      </c>
      <c r="BL255" s="18" t="s">
        <v>272</v>
      </c>
      <c r="BM255" s="169" t="s">
        <v>502</v>
      </c>
    </row>
    <row r="256" spans="1:65" s="13" customFormat="1" x14ac:dyDescent="0.2">
      <c r="B256" s="357"/>
      <c r="C256" s="358"/>
      <c r="D256" s="359" t="s">
        <v>194</v>
      </c>
      <c r="E256" s="360" t="s">
        <v>3</v>
      </c>
      <c r="F256" s="361" t="s">
        <v>503</v>
      </c>
      <c r="G256" s="358"/>
      <c r="H256" s="362">
        <v>6.6</v>
      </c>
      <c r="I256" s="180"/>
      <c r="J256" s="358"/>
      <c r="L256" s="178"/>
      <c r="M256" s="181"/>
      <c r="N256" s="182"/>
      <c r="O256" s="182"/>
      <c r="P256" s="182"/>
      <c r="Q256" s="182"/>
      <c r="R256" s="182"/>
      <c r="S256" s="182"/>
      <c r="T256" s="183"/>
      <c r="AT256" s="179" t="s">
        <v>194</v>
      </c>
      <c r="AU256" s="179" t="s">
        <v>82</v>
      </c>
      <c r="AV256" s="13" t="s">
        <v>82</v>
      </c>
      <c r="AW256" s="13" t="s">
        <v>33</v>
      </c>
      <c r="AX256" s="13" t="s">
        <v>80</v>
      </c>
      <c r="AY256" s="179" t="s">
        <v>138</v>
      </c>
    </row>
    <row r="257" spans="1:65" s="2" customFormat="1" ht="31.9" customHeight="1" x14ac:dyDescent="0.2">
      <c r="A257" s="33"/>
      <c r="B257" s="300"/>
      <c r="C257" s="351" t="s">
        <v>504</v>
      </c>
      <c r="D257" s="351" t="s">
        <v>139</v>
      </c>
      <c r="E257" s="352" t="s">
        <v>505</v>
      </c>
      <c r="F257" s="353" t="s">
        <v>506</v>
      </c>
      <c r="G257" s="354" t="s">
        <v>192</v>
      </c>
      <c r="H257" s="355">
        <v>44.7</v>
      </c>
      <c r="I257" s="162"/>
      <c r="J257" s="356">
        <f>ROUND(I257*H257,2)</f>
        <v>0</v>
      </c>
      <c r="K257" s="164"/>
      <c r="L257" s="34"/>
      <c r="M257" s="165" t="s">
        <v>3</v>
      </c>
      <c r="N257" s="166" t="s">
        <v>44</v>
      </c>
      <c r="O257" s="54"/>
      <c r="P257" s="167">
        <f>O257*H257</f>
        <v>0</v>
      </c>
      <c r="Q257" s="167">
        <v>0</v>
      </c>
      <c r="R257" s="167">
        <f>Q257*H257</f>
        <v>0</v>
      </c>
      <c r="S257" s="167">
        <v>0</v>
      </c>
      <c r="T257" s="168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9" t="s">
        <v>272</v>
      </c>
      <c r="AT257" s="169" t="s">
        <v>139</v>
      </c>
      <c r="AU257" s="169" t="s">
        <v>82</v>
      </c>
      <c r="AY257" s="18" t="s">
        <v>138</v>
      </c>
      <c r="BE257" s="170">
        <f>IF(N257="základní",J257,0)</f>
        <v>0</v>
      </c>
      <c r="BF257" s="170">
        <f>IF(N257="snížená",J257,0)</f>
        <v>0</v>
      </c>
      <c r="BG257" s="170">
        <f>IF(N257="zákl. přenesená",J257,0)</f>
        <v>0</v>
      </c>
      <c r="BH257" s="170">
        <f>IF(N257="sníž. přenesená",J257,0)</f>
        <v>0</v>
      </c>
      <c r="BI257" s="170">
        <f>IF(N257="nulová",J257,0)</f>
        <v>0</v>
      </c>
      <c r="BJ257" s="18" t="s">
        <v>80</v>
      </c>
      <c r="BK257" s="170">
        <f>ROUND(I257*H257,2)</f>
        <v>0</v>
      </c>
      <c r="BL257" s="18" t="s">
        <v>272</v>
      </c>
      <c r="BM257" s="169" t="s">
        <v>507</v>
      </c>
    </row>
    <row r="258" spans="1:65" s="2" customFormat="1" ht="21" customHeight="1" x14ac:dyDescent="0.2">
      <c r="A258" s="33"/>
      <c r="B258" s="300"/>
      <c r="C258" s="373" t="s">
        <v>508</v>
      </c>
      <c r="D258" s="373" t="s">
        <v>330</v>
      </c>
      <c r="E258" s="374" t="s">
        <v>509</v>
      </c>
      <c r="F258" s="375" t="s">
        <v>510</v>
      </c>
      <c r="G258" s="376" t="s">
        <v>192</v>
      </c>
      <c r="H258" s="377">
        <v>49.17</v>
      </c>
      <c r="I258" s="196"/>
      <c r="J258" s="378">
        <f>ROUND(I258*H258,2)</f>
        <v>0</v>
      </c>
      <c r="K258" s="197"/>
      <c r="L258" s="198"/>
      <c r="M258" s="199" t="s">
        <v>3</v>
      </c>
      <c r="N258" s="200" t="s">
        <v>44</v>
      </c>
      <c r="O258" s="54"/>
      <c r="P258" s="167">
        <f>O258*H258</f>
        <v>0</v>
      </c>
      <c r="Q258" s="167">
        <v>1.1E-4</v>
      </c>
      <c r="R258" s="167">
        <f>Q258*H258</f>
        <v>5.4087000000000007E-3</v>
      </c>
      <c r="S258" s="167">
        <v>0</v>
      </c>
      <c r="T258" s="168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9" t="s">
        <v>365</v>
      </c>
      <c r="AT258" s="169" t="s">
        <v>330</v>
      </c>
      <c r="AU258" s="169" t="s">
        <v>82</v>
      </c>
      <c r="AY258" s="18" t="s">
        <v>138</v>
      </c>
      <c r="BE258" s="170">
        <f>IF(N258="základní",J258,0)</f>
        <v>0</v>
      </c>
      <c r="BF258" s="170">
        <f>IF(N258="snížená",J258,0)</f>
        <v>0</v>
      </c>
      <c r="BG258" s="170">
        <f>IF(N258="zákl. přenesená",J258,0)</f>
        <v>0</v>
      </c>
      <c r="BH258" s="170">
        <f>IF(N258="sníž. přenesená",J258,0)</f>
        <v>0</v>
      </c>
      <c r="BI258" s="170">
        <f>IF(N258="nulová",J258,0)</f>
        <v>0</v>
      </c>
      <c r="BJ258" s="18" t="s">
        <v>80</v>
      </c>
      <c r="BK258" s="170">
        <f>ROUND(I258*H258,2)</f>
        <v>0</v>
      </c>
      <c r="BL258" s="18" t="s">
        <v>272</v>
      </c>
      <c r="BM258" s="169" t="s">
        <v>511</v>
      </c>
    </row>
    <row r="259" spans="1:65" s="13" customFormat="1" x14ac:dyDescent="0.2">
      <c r="B259" s="357"/>
      <c r="C259" s="358"/>
      <c r="D259" s="359" t="s">
        <v>194</v>
      </c>
      <c r="E259" s="358"/>
      <c r="F259" s="361" t="s">
        <v>512</v>
      </c>
      <c r="G259" s="358"/>
      <c r="H259" s="362">
        <v>49.17</v>
      </c>
      <c r="I259" s="180"/>
      <c r="J259" s="358"/>
      <c r="L259" s="178"/>
      <c r="M259" s="181"/>
      <c r="N259" s="182"/>
      <c r="O259" s="182"/>
      <c r="P259" s="182"/>
      <c r="Q259" s="182"/>
      <c r="R259" s="182"/>
      <c r="S259" s="182"/>
      <c r="T259" s="183"/>
      <c r="AT259" s="179" t="s">
        <v>194</v>
      </c>
      <c r="AU259" s="179" t="s">
        <v>82</v>
      </c>
      <c r="AV259" s="13" t="s">
        <v>82</v>
      </c>
      <c r="AW259" s="13" t="s">
        <v>4</v>
      </c>
      <c r="AX259" s="13" t="s">
        <v>80</v>
      </c>
      <c r="AY259" s="179" t="s">
        <v>138</v>
      </c>
    </row>
    <row r="260" spans="1:65" s="2" customFormat="1" ht="31.9" customHeight="1" x14ac:dyDescent="0.2">
      <c r="A260" s="33"/>
      <c r="B260" s="300"/>
      <c r="C260" s="351" t="s">
        <v>513</v>
      </c>
      <c r="D260" s="351" t="s">
        <v>139</v>
      </c>
      <c r="E260" s="352" t="s">
        <v>514</v>
      </c>
      <c r="F260" s="353" t="s">
        <v>515</v>
      </c>
      <c r="G260" s="354" t="s">
        <v>192</v>
      </c>
      <c r="H260" s="355">
        <v>44.7</v>
      </c>
      <c r="I260" s="162"/>
      <c r="J260" s="356">
        <f>ROUND(I260*H260,2)</f>
        <v>0</v>
      </c>
      <c r="K260" s="164"/>
      <c r="L260" s="34"/>
      <c r="M260" s="165" t="s">
        <v>3</v>
      </c>
      <c r="N260" s="166" t="s">
        <v>44</v>
      </c>
      <c r="O260" s="54"/>
      <c r="P260" s="167">
        <f>O260*H260</f>
        <v>0</v>
      </c>
      <c r="Q260" s="167">
        <v>0</v>
      </c>
      <c r="R260" s="167">
        <f>Q260*H260</f>
        <v>0</v>
      </c>
      <c r="S260" s="167">
        <v>0</v>
      </c>
      <c r="T260" s="168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9" t="s">
        <v>272</v>
      </c>
      <c r="AT260" s="169" t="s">
        <v>139</v>
      </c>
      <c r="AU260" s="169" t="s">
        <v>82</v>
      </c>
      <c r="AY260" s="18" t="s">
        <v>138</v>
      </c>
      <c r="BE260" s="170">
        <f>IF(N260="základní",J260,0)</f>
        <v>0</v>
      </c>
      <c r="BF260" s="170">
        <f>IF(N260="snížená",J260,0)</f>
        <v>0</v>
      </c>
      <c r="BG260" s="170">
        <f>IF(N260="zákl. přenesená",J260,0)</f>
        <v>0</v>
      </c>
      <c r="BH260" s="170">
        <f>IF(N260="sníž. přenesená",J260,0)</f>
        <v>0</v>
      </c>
      <c r="BI260" s="170">
        <f>IF(N260="nulová",J260,0)</f>
        <v>0</v>
      </c>
      <c r="BJ260" s="18" t="s">
        <v>80</v>
      </c>
      <c r="BK260" s="170">
        <f>ROUND(I260*H260,2)</f>
        <v>0</v>
      </c>
      <c r="BL260" s="18" t="s">
        <v>272</v>
      </c>
      <c r="BM260" s="169" t="s">
        <v>516</v>
      </c>
    </row>
    <row r="261" spans="1:65" s="2" customFormat="1" ht="21" customHeight="1" x14ac:dyDescent="0.2">
      <c r="A261" s="33"/>
      <c r="B261" s="300"/>
      <c r="C261" s="373" t="s">
        <v>517</v>
      </c>
      <c r="D261" s="373" t="s">
        <v>330</v>
      </c>
      <c r="E261" s="374" t="s">
        <v>518</v>
      </c>
      <c r="F261" s="375" t="s">
        <v>519</v>
      </c>
      <c r="G261" s="376" t="s">
        <v>192</v>
      </c>
      <c r="H261" s="377">
        <v>45.594000000000001</v>
      </c>
      <c r="I261" s="196"/>
      <c r="J261" s="378">
        <f>ROUND(I261*H261,2)</f>
        <v>0</v>
      </c>
      <c r="K261" s="197"/>
      <c r="L261" s="198"/>
      <c r="M261" s="199" t="s">
        <v>3</v>
      </c>
      <c r="N261" s="200" t="s">
        <v>44</v>
      </c>
      <c r="O261" s="54"/>
      <c r="P261" s="167">
        <f>O261*H261</f>
        <v>0</v>
      </c>
      <c r="Q261" s="167">
        <v>9.5E-4</v>
      </c>
      <c r="R261" s="167">
        <f>Q261*H261</f>
        <v>4.33143E-2</v>
      </c>
      <c r="S261" s="167">
        <v>0</v>
      </c>
      <c r="T261" s="168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9" t="s">
        <v>365</v>
      </c>
      <c r="AT261" s="169" t="s">
        <v>330</v>
      </c>
      <c r="AU261" s="169" t="s">
        <v>82</v>
      </c>
      <c r="AY261" s="18" t="s">
        <v>138</v>
      </c>
      <c r="BE261" s="170">
        <f>IF(N261="základní",J261,0)</f>
        <v>0</v>
      </c>
      <c r="BF261" s="170">
        <f>IF(N261="snížená",J261,0)</f>
        <v>0</v>
      </c>
      <c r="BG261" s="170">
        <f>IF(N261="zákl. přenesená",J261,0)</f>
        <v>0</v>
      </c>
      <c r="BH261" s="170">
        <f>IF(N261="sníž. přenesená",J261,0)</f>
        <v>0</v>
      </c>
      <c r="BI261" s="170">
        <f>IF(N261="nulová",J261,0)</f>
        <v>0</v>
      </c>
      <c r="BJ261" s="18" t="s">
        <v>80</v>
      </c>
      <c r="BK261" s="170">
        <f>ROUND(I261*H261,2)</f>
        <v>0</v>
      </c>
      <c r="BL261" s="18" t="s">
        <v>272</v>
      </c>
      <c r="BM261" s="169" t="s">
        <v>520</v>
      </c>
    </row>
    <row r="262" spans="1:65" s="13" customFormat="1" x14ac:dyDescent="0.2">
      <c r="B262" s="357"/>
      <c r="C262" s="358"/>
      <c r="D262" s="359" t="s">
        <v>194</v>
      </c>
      <c r="E262" s="358"/>
      <c r="F262" s="361" t="s">
        <v>521</v>
      </c>
      <c r="G262" s="358"/>
      <c r="H262" s="362">
        <v>45.594000000000001</v>
      </c>
      <c r="I262" s="180"/>
      <c r="J262" s="358"/>
      <c r="L262" s="178"/>
      <c r="M262" s="181"/>
      <c r="N262" s="182"/>
      <c r="O262" s="182"/>
      <c r="P262" s="182"/>
      <c r="Q262" s="182"/>
      <c r="R262" s="182"/>
      <c r="S262" s="182"/>
      <c r="T262" s="183"/>
      <c r="AT262" s="179" t="s">
        <v>194</v>
      </c>
      <c r="AU262" s="179" t="s">
        <v>82</v>
      </c>
      <c r="AV262" s="13" t="s">
        <v>82</v>
      </c>
      <c r="AW262" s="13" t="s">
        <v>4</v>
      </c>
      <c r="AX262" s="13" t="s">
        <v>80</v>
      </c>
      <c r="AY262" s="179" t="s">
        <v>138</v>
      </c>
    </row>
    <row r="263" spans="1:65" s="2" customFormat="1" ht="21" customHeight="1" x14ac:dyDescent="0.2">
      <c r="A263" s="33"/>
      <c r="B263" s="300"/>
      <c r="C263" s="351" t="s">
        <v>522</v>
      </c>
      <c r="D263" s="351" t="s">
        <v>139</v>
      </c>
      <c r="E263" s="352" t="s">
        <v>523</v>
      </c>
      <c r="F263" s="353" t="s">
        <v>524</v>
      </c>
      <c r="G263" s="354" t="s">
        <v>192</v>
      </c>
      <c r="H263" s="355">
        <v>26</v>
      </c>
      <c r="I263" s="162"/>
      <c r="J263" s="356">
        <f>ROUND(I263*H263,2)</f>
        <v>0</v>
      </c>
      <c r="K263" s="164"/>
      <c r="L263" s="34"/>
      <c r="M263" s="165" t="s">
        <v>3</v>
      </c>
      <c r="N263" s="166" t="s">
        <v>44</v>
      </c>
      <c r="O263" s="54"/>
      <c r="P263" s="167">
        <f>O263*H263</f>
        <v>0</v>
      </c>
      <c r="Q263" s="167">
        <v>0</v>
      </c>
      <c r="R263" s="167">
        <f>Q263*H263</f>
        <v>0</v>
      </c>
      <c r="S263" s="167">
        <v>0</v>
      </c>
      <c r="T263" s="168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9" t="s">
        <v>272</v>
      </c>
      <c r="AT263" s="169" t="s">
        <v>139</v>
      </c>
      <c r="AU263" s="169" t="s">
        <v>82</v>
      </c>
      <c r="AY263" s="18" t="s">
        <v>138</v>
      </c>
      <c r="BE263" s="170">
        <f>IF(N263="základní",J263,0)</f>
        <v>0</v>
      </c>
      <c r="BF263" s="170">
        <f>IF(N263="snížená",J263,0)</f>
        <v>0</v>
      </c>
      <c r="BG263" s="170">
        <f>IF(N263="zákl. přenesená",J263,0)</f>
        <v>0</v>
      </c>
      <c r="BH263" s="170">
        <f>IF(N263="sníž. přenesená",J263,0)</f>
        <v>0</v>
      </c>
      <c r="BI263" s="170">
        <f>IF(N263="nulová",J263,0)</f>
        <v>0</v>
      </c>
      <c r="BJ263" s="18" t="s">
        <v>80</v>
      </c>
      <c r="BK263" s="170">
        <f>ROUND(I263*H263,2)</f>
        <v>0</v>
      </c>
      <c r="BL263" s="18" t="s">
        <v>272</v>
      </c>
      <c r="BM263" s="169" t="s">
        <v>525</v>
      </c>
    </row>
    <row r="264" spans="1:65" s="13" customFormat="1" x14ac:dyDescent="0.2">
      <c r="B264" s="357"/>
      <c r="C264" s="358"/>
      <c r="D264" s="359" t="s">
        <v>194</v>
      </c>
      <c r="E264" s="360" t="s">
        <v>3</v>
      </c>
      <c r="F264" s="361" t="s">
        <v>526</v>
      </c>
      <c r="G264" s="358"/>
      <c r="H264" s="362">
        <v>26</v>
      </c>
      <c r="I264" s="180"/>
      <c r="J264" s="358"/>
      <c r="L264" s="178"/>
      <c r="M264" s="181"/>
      <c r="N264" s="182"/>
      <c r="O264" s="182"/>
      <c r="P264" s="182"/>
      <c r="Q264" s="182"/>
      <c r="R264" s="182"/>
      <c r="S264" s="182"/>
      <c r="T264" s="183"/>
      <c r="AT264" s="179" t="s">
        <v>194</v>
      </c>
      <c r="AU264" s="179" t="s">
        <v>82</v>
      </c>
      <c r="AV264" s="13" t="s">
        <v>82</v>
      </c>
      <c r="AW264" s="13" t="s">
        <v>33</v>
      </c>
      <c r="AX264" s="13" t="s">
        <v>80</v>
      </c>
      <c r="AY264" s="179" t="s">
        <v>138</v>
      </c>
    </row>
    <row r="265" spans="1:65" s="2" customFormat="1" ht="21" customHeight="1" x14ac:dyDescent="0.2">
      <c r="A265" s="33"/>
      <c r="B265" s="300"/>
      <c r="C265" s="351" t="s">
        <v>527</v>
      </c>
      <c r="D265" s="351" t="s">
        <v>139</v>
      </c>
      <c r="E265" s="352" t="s">
        <v>528</v>
      </c>
      <c r="F265" s="353" t="s">
        <v>529</v>
      </c>
      <c r="G265" s="354" t="s">
        <v>192</v>
      </c>
      <c r="H265" s="355">
        <v>44.7</v>
      </c>
      <c r="I265" s="162"/>
      <c r="J265" s="356">
        <f t="shared" ref="J265:J270" si="0">ROUND(I265*H265,2)</f>
        <v>0</v>
      </c>
      <c r="K265" s="164"/>
      <c r="L265" s="34"/>
      <c r="M265" s="165" t="s">
        <v>3</v>
      </c>
      <c r="N265" s="166" t="s">
        <v>44</v>
      </c>
      <c r="O265" s="54"/>
      <c r="P265" s="167">
        <f t="shared" ref="P265:P270" si="1">O265*H265</f>
        <v>0</v>
      </c>
      <c r="Q265" s="167">
        <v>1.6100000000000001E-3</v>
      </c>
      <c r="R265" s="167">
        <f t="shared" ref="R265:R270" si="2">Q265*H265</f>
        <v>7.1967000000000003E-2</v>
      </c>
      <c r="S265" s="167">
        <v>0</v>
      </c>
      <c r="T265" s="168">
        <f t="shared" ref="T265:T270" si="3"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9" t="s">
        <v>272</v>
      </c>
      <c r="AT265" s="169" t="s">
        <v>139</v>
      </c>
      <c r="AU265" s="169" t="s">
        <v>82</v>
      </c>
      <c r="AY265" s="18" t="s">
        <v>138</v>
      </c>
      <c r="BE265" s="170">
        <f t="shared" ref="BE265:BE270" si="4">IF(N265="základní",J265,0)</f>
        <v>0</v>
      </c>
      <c r="BF265" s="170">
        <f t="shared" ref="BF265:BF270" si="5">IF(N265="snížená",J265,0)</f>
        <v>0</v>
      </c>
      <c r="BG265" s="170">
        <f t="shared" ref="BG265:BG270" si="6">IF(N265="zákl. přenesená",J265,0)</f>
        <v>0</v>
      </c>
      <c r="BH265" s="170">
        <f t="shared" ref="BH265:BH270" si="7">IF(N265="sníž. přenesená",J265,0)</f>
        <v>0</v>
      </c>
      <c r="BI265" s="170">
        <f t="shared" ref="BI265:BI270" si="8">IF(N265="nulová",J265,0)</f>
        <v>0</v>
      </c>
      <c r="BJ265" s="18" t="s">
        <v>80</v>
      </c>
      <c r="BK265" s="170">
        <f t="shared" ref="BK265:BK270" si="9">ROUND(I265*H265,2)</f>
        <v>0</v>
      </c>
      <c r="BL265" s="18" t="s">
        <v>272</v>
      </c>
      <c r="BM265" s="169" t="s">
        <v>530</v>
      </c>
    </row>
    <row r="266" spans="1:65" s="2" customFormat="1" ht="21" customHeight="1" x14ac:dyDescent="0.2">
      <c r="A266" s="33"/>
      <c r="B266" s="300"/>
      <c r="C266" s="351" t="s">
        <v>531</v>
      </c>
      <c r="D266" s="351" t="s">
        <v>139</v>
      </c>
      <c r="E266" s="352" t="s">
        <v>532</v>
      </c>
      <c r="F266" s="353" t="s">
        <v>533</v>
      </c>
      <c r="G266" s="354" t="s">
        <v>192</v>
      </c>
      <c r="H266" s="355">
        <v>44.7</v>
      </c>
      <c r="I266" s="162"/>
      <c r="J266" s="356">
        <f t="shared" si="0"/>
        <v>0</v>
      </c>
      <c r="K266" s="164"/>
      <c r="L266" s="34"/>
      <c r="M266" s="165" t="s">
        <v>3</v>
      </c>
      <c r="N266" s="166" t="s">
        <v>44</v>
      </c>
      <c r="O266" s="54"/>
      <c r="P266" s="167">
        <f t="shared" si="1"/>
        <v>0</v>
      </c>
      <c r="Q266" s="167">
        <v>1E-4</v>
      </c>
      <c r="R266" s="167">
        <f t="shared" si="2"/>
        <v>4.4700000000000009E-3</v>
      </c>
      <c r="S266" s="167">
        <v>0</v>
      </c>
      <c r="T266" s="168">
        <f t="shared" si="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9" t="s">
        <v>272</v>
      </c>
      <c r="AT266" s="169" t="s">
        <v>139</v>
      </c>
      <c r="AU266" s="169" t="s">
        <v>82</v>
      </c>
      <c r="AY266" s="18" t="s">
        <v>138</v>
      </c>
      <c r="BE266" s="170">
        <f t="shared" si="4"/>
        <v>0</v>
      </c>
      <c r="BF266" s="170">
        <f t="shared" si="5"/>
        <v>0</v>
      </c>
      <c r="BG266" s="170">
        <f t="shared" si="6"/>
        <v>0</v>
      </c>
      <c r="BH266" s="170">
        <f t="shared" si="7"/>
        <v>0</v>
      </c>
      <c r="BI266" s="170">
        <f t="shared" si="8"/>
        <v>0</v>
      </c>
      <c r="BJ266" s="18" t="s">
        <v>80</v>
      </c>
      <c r="BK266" s="170">
        <f t="shared" si="9"/>
        <v>0</v>
      </c>
      <c r="BL266" s="18" t="s">
        <v>272</v>
      </c>
      <c r="BM266" s="169" t="s">
        <v>534</v>
      </c>
    </row>
    <row r="267" spans="1:65" s="2" customFormat="1" ht="31.9" customHeight="1" x14ac:dyDescent="0.2">
      <c r="A267" s="33"/>
      <c r="B267" s="300"/>
      <c r="C267" s="351" t="s">
        <v>535</v>
      </c>
      <c r="D267" s="351" t="s">
        <v>139</v>
      </c>
      <c r="E267" s="352" t="s">
        <v>536</v>
      </c>
      <c r="F267" s="353" t="s">
        <v>537</v>
      </c>
      <c r="G267" s="354" t="s">
        <v>192</v>
      </c>
      <c r="H267" s="355">
        <v>44.7</v>
      </c>
      <c r="I267" s="162">
        <v>500</v>
      </c>
      <c r="J267" s="356">
        <f t="shared" si="0"/>
        <v>22350</v>
      </c>
      <c r="K267" s="164"/>
      <c r="L267" s="34"/>
      <c r="M267" s="165" t="s">
        <v>3</v>
      </c>
      <c r="N267" s="166" t="s">
        <v>44</v>
      </c>
      <c r="O267" s="54"/>
      <c r="P267" s="167">
        <f t="shared" si="1"/>
        <v>0</v>
      </c>
      <c r="Q267" s="167">
        <v>6.9999999999999999E-4</v>
      </c>
      <c r="R267" s="167">
        <f t="shared" si="2"/>
        <v>3.1289999999999998E-2</v>
      </c>
      <c r="S267" s="167">
        <v>0</v>
      </c>
      <c r="T267" s="168">
        <f t="shared" si="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9" t="s">
        <v>272</v>
      </c>
      <c r="AT267" s="169" t="s">
        <v>139</v>
      </c>
      <c r="AU267" s="169" t="s">
        <v>82</v>
      </c>
      <c r="AY267" s="18" t="s">
        <v>138</v>
      </c>
      <c r="BE267" s="170">
        <f t="shared" si="4"/>
        <v>22350</v>
      </c>
      <c r="BF267" s="170">
        <f t="shared" si="5"/>
        <v>0</v>
      </c>
      <c r="BG267" s="170">
        <f t="shared" si="6"/>
        <v>0</v>
      </c>
      <c r="BH267" s="170">
        <f t="shared" si="7"/>
        <v>0</v>
      </c>
      <c r="BI267" s="170">
        <f t="shared" si="8"/>
        <v>0</v>
      </c>
      <c r="BJ267" s="18" t="s">
        <v>80</v>
      </c>
      <c r="BK267" s="170">
        <f t="shared" si="9"/>
        <v>22350</v>
      </c>
      <c r="BL267" s="18" t="s">
        <v>272</v>
      </c>
      <c r="BM267" s="169" t="s">
        <v>538</v>
      </c>
    </row>
    <row r="268" spans="1:65" s="2" customFormat="1" ht="31.9" customHeight="1" x14ac:dyDescent="0.2">
      <c r="A268" s="33"/>
      <c r="B268" s="300"/>
      <c r="C268" s="351" t="s">
        <v>539</v>
      </c>
      <c r="D268" s="351" t="s">
        <v>139</v>
      </c>
      <c r="E268" s="352" t="s">
        <v>540</v>
      </c>
      <c r="F268" s="353" t="s">
        <v>541</v>
      </c>
      <c r="G268" s="354" t="s">
        <v>192</v>
      </c>
      <c r="H268" s="355">
        <v>8</v>
      </c>
      <c r="I268" s="162"/>
      <c r="J268" s="356">
        <f t="shared" si="0"/>
        <v>0</v>
      </c>
      <c r="K268" s="164"/>
      <c r="L268" s="34"/>
      <c r="M268" s="165" t="s">
        <v>3</v>
      </c>
      <c r="N268" s="166" t="s">
        <v>44</v>
      </c>
      <c r="O268" s="54"/>
      <c r="P268" s="167">
        <f t="shared" si="1"/>
        <v>0</v>
      </c>
      <c r="Q268" s="167">
        <v>1.17E-3</v>
      </c>
      <c r="R268" s="167">
        <f t="shared" si="2"/>
        <v>9.3600000000000003E-3</v>
      </c>
      <c r="S268" s="167">
        <v>0</v>
      </c>
      <c r="T268" s="168">
        <f t="shared" si="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9" t="s">
        <v>272</v>
      </c>
      <c r="AT268" s="169" t="s">
        <v>139</v>
      </c>
      <c r="AU268" s="169" t="s">
        <v>82</v>
      </c>
      <c r="AY268" s="18" t="s">
        <v>138</v>
      </c>
      <c r="BE268" s="170">
        <f t="shared" si="4"/>
        <v>0</v>
      </c>
      <c r="BF268" s="170">
        <f t="shared" si="5"/>
        <v>0</v>
      </c>
      <c r="BG268" s="170">
        <f t="shared" si="6"/>
        <v>0</v>
      </c>
      <c r="BH268" s="170">
        <f t="shared" si="7"/>
        <v>0</v>
      </c>
      <c r="BI268" s="170">
        <f t="shared" si="8"/>
        <v>0</v>
      </c>
      <c r="BJ268" s="18" t="s">
        <v>80</v>
      </c>
      <c r="BK268" s="170">
        <f t="shared" si="9"/>
        <v>0</v>
      </c>
      <c r="BL268" s="18" t="s">
        <v>272</v>
      </c>
      <c r="BM268" s="169" t="s">
        <v>542</v>
      </c>
    </row>
    <row r="269" spans="1:65" s="2" customFormat="1" ht="21" customHeight="1" x14ac:dyDescent="0.2">
      <c r="A269" s="33"/>
      <c r="B269" s="300"/>
      <c r="C269" s="351" t="s">
        <v>543</v>
      </c>
      <c r="D269" s="351" t="s">
        <v>139</v>
      </c>
      <c r="E269" s="352" t="s">
        <v>544</v>
      </c>
      <c r="F269" s="353" t="s">
        <v>545</v>
      </c>
      <c r="G269" s="354" t="s">
        <v>192</v>
      </c>
      <c r="H269" s="355">
        <v>8</v>
      </c>
      <c r="I269" s="162"/>
      <c r="J269" s="356">
        <f t="shared" si="0"/>
        <v>0</v>
      </c>
      <c r="K269" s="164"/>
      <c r="L269" s="34"/>
      <c r="M269" s="165" t="s">
        <v>3</v>
      </c>
      <c r="N269" s="166" t="s">
        <v>44</v>
      </c>
      <c r="O269" s="54"/>
      <c r="P269" s="167">
        <f t="shared" si="1"/>
        <v>0</v>
      </c>
      <c r="Q269" s="167">
        <v>0</v>
      </c>
      <c r="R269" s="167">
        <f t="shared" si="2"/>
        <v>0</v>
      </c>
      <c r="S269" s="167">
        <v>2.0999999999999999E-3</v>
      </c>
      <c r="T269" s="168">
        <f t="shared" si="3"/>
        <v>1.6799999999999999E-2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9" t="s">
        <v>272</v>
      </c>
      <c r="AT269" s="169" t="s">
        <v>139</v>
      </c>
      <c r="AU269" s="169" t="s">
        <v>82</v>
      </c>
      <c r="AY269" s="18" t="s">
        <v>138</v>
      </c>
      <c r="BE269" s="170">
        <f t="shared" si="4"/>
        <v>0</v>
      </c>
      <c r="BF269" s="170">
        <f t="shared" si="5"/>
        <v>0</v>
      </c>
      <c r="BG269" s="170">
        <f t="shared" si="6"/>
        <v>0</v>
      </c>
      <c r="BH269" s="170">
        <f t="shared" si="7"/>
        <v>0</v>
      </c>
      <c r="BI269" s="170">
        <f t="shared" si="8"/>
        <v>0</v>
      </c>
      <c r="BJ269" s="18" t="s">
        <v>80</v>
      </c>
      <c r="BK269" s="170">
        <f t="shared" si="9"/>
        <v>0</v>
      </c>
      <c r="BL269" s="18" t="s">
        <v>272</v>
      </c>
      <c r="BM269" s="169" t="s">
        <v>546</v>
      </c>
    </row>
    <row r="270" spans="1:65" s="2" customFormat="1" ht="64.5" customHeight="1" x14ac:dyDescent="0.2">
      <c r="A270" s="33"/>
      <c r="B270" s="300"/>
      <c r="C270" s="351" t="s">
        <v>547</v>
      </c>
      <c r="D270" s="351" t="s">
        <v>139</v>
      </c>
      <c r="E270" s="352" t="s">
        <v>548</v>
      </c>
      <c r="F270" s="353" t="s">
        <v>549</v>
      </c>
      <c r="G270" s="354" t="s">
        <v>204</v>
      </c>
      <c r="H270" s="355">
        <v>2.133</v>
      </c>
      <c r="I270" s="162"/>
      <c r="J270" s="356">
        <f t="shared" si="0"/>
        <v>0</v>
      </c>
      <c r="K270" s="164"/>
      <c r="L270" s="34"/>
      <c r="M270" s="165" t="s">
        <v>3</v>
      </c>
      <c r="N270" s="166" t="s">
        <v>44</v>
      </c>
      <c r="O270" s="54"/>
      <c r="P270" s="167">
        <f t="shared" si="1"/>
        <v>0</v>
      </c>
      <c r="Q270" s="167">
        <v>0</v>
      </c>
      <c r="R270" s="167">
        <f t="shared" si="2"/>
        <v>0</v>
      </c>
      <c r="S270" s="167">
        <v>0</v>
      </c>
      <c r="T270" s="168">
        <f t="shared" si="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9" t="s">
        <v>272</v>
      </c>
      <c r="AT270" s="169" t="s">
        <v>139</v>
      </c>
      <c r="AU270" s="169" t="s">
        <v>82</v>
      </c>
      <c r="AY270" s="18" t="s">
        <v>138</v>
      </c>
      <c r="BE270" s="170">
        <f t="shared" si="4"/>
        <v>0</v>
      </c>
      <c r="BF270" s="170">
        <f t="shared" si="5"/>
        <v>0</v>
      </c>
      <c r="BG270" s="170">
        <f t="shared" si="6"/>
        <v>0</v>
      </c>
      <c r="BH270" s="170">
        <f t="shared" si="7"/>
        <v>0</v>
      </c>
      <c r="BI270" s="170">
        <f t="shared" si="8"/>
        <v>0</v>
      </c>
      <c r="BJ270" s="18" t="s">
        <v>80</v>
      </c>
      <c r="BK270" s="170">
        <f t="shared" si="9"/>
        <v>0</v>
      </c>
      <c r="BL270" s="18" t="s">
        <v>272</v>
      </c>
      <c r="BM270" s="169" t="s">
        <v>550</v>
      </c>
    </row>
    <row r="271" spans="1:65" s="12" customFormat="1" ht="22.9" customHeight="1" x14ac:dyDescent="0.25">
      <c r="B271" s="344"/>
      <c r="C271" s="345"/>
      <c r="D271" s="346" t="s">
        <v>72</v>
      </c>
      <c r="E271" s="349" t="s">
        <v>551</v>
      </c>
      <c r="F271" s="349" t="s">
        <v>552</v>
      </c>
      <c r="G271" s="345"/>
      <c r="H271" s="345"/>
      <c r="I271" s="148"/>
      <c r="J271" s="350">
        <f>BK271</f>
        <v>0</v>
      </c>
      <c r="L271" s="145"/>
      <c r="M271" s="150"/>
      <c r="N271" s="151"/>
      <c r="O271" s="151"/>
      <c r="P271" s="152">
        <f>SUM(P272:P285)</f>
        <v>0</v>
      </c>
      <c r="Q271" s="151"/>
      <c r="R271" s="152">
        <f>SUM(R272:R285)</f>
        <v>0.68875999999999993</v>
      </c>
      <c r="S271" s="151"/>
      <c r="T271" s="153">
        <f>SUM(T272:T285)</f>
        <v>0</v>
      </c>
      <c r="AR271" s="146" t="s">
        <v>82</v>
      </c>
      <c r="AT271" s="154" t="s">
        <v>72</v>
      </c>
      <c r="AU271" s="154" t="s">
        <v>80</v>
      </c>
      <c r="AY271" s="146" t="s">
        <v>138</v>
      </c>
      <c r="BK271" s="155">
        <f>SUM(BK272:BK285)</f>
        <v>0</v>
      </c>
    </row>
    <row r="272" spans="1:65" s="2" customFormat="1" ht="21" customHeight="1" x14ac:dyDescent="0.2">
      <c r="A272" s="33"/>
      <c r="B272" s="300"/>
      <c r="C272" s="351" t="s">
        <v>553</v>
      </c>
      <c r="D272" s="351" t="s">
        <v>139</v>
      </c>
      <c r="E272" s="352" t="s">
        <v>554</v>
      </c>
      <c r="F272" s="353" t="s">
        <v>555</v>
      </c>
      <c r="G272" s="354" t="s">
        <v>260</v>
      </c>
      <c r="H272" s="355">
        <v>1</v>
      </c>
      <c r="I272" s="162"/>
      <c r="J272" s="356">
        <f>ROUND(I272*H272,2)</f>
        <v>0</v>
      </c>
      <c r="K272" s="164"/>
      <c r="L272" s="34"/>
      <c r="M272" s="165" t="s">
        <v>3</v>
      </c>
      <c r="N272" s="166" t="s">
        <v>44</v>
      </c>
      <c r="O272" s="54"/>
      <c r="P272" s="167">
        <f>O272*H272</f>
        <v>0</v>
      </c>
      <c r="Q272" s="167">
        <v>0</v>
      </c>
      <c r="R272" s="167">
        <f>Q272*H272</f>
        <v>0</v>
      </c>
      <c r="S272" s="167">
        <v>0</v>
      </c>
      <c r="T272" s="168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9" t="s">
        <v>272</v>
      </c>
      <c r="AT272" s="169" t="s">
        <v>139</v>
      </c>
      <c r="AU272" s="169" t="s">
        <v>82</v>
      </c>
      <c r="AY272" s="18" t="s">
        <v>138</v>
      </c>
      <c r="BE272" s="170">
        <f>IF(N272="základní",J272,0)</f>
        <v>0</v>
      </c>
      <c r="BF272" s="170">
        <f>IF(N272="snížená",J272,0)</f>
        <v>0</v>
      </c>
      <c r="BG272" s="170">
        <f>IF(N272="zákl. přenesená",J272,0)</f>
        <v>0</v>
      </c>
      <c r="BH272" s="170">
        <f>IF(N272="sníž. přenesená",J272,0)</f>
        <v>0</v>
      </c>
      <c r="BI272" s="170">
        <f>IF(N272="nulová",J272,0)</f>
        <v>0</v>
      </c>
      <c r="BJ272" s="18" t="s">
        <v>80</v>
      </c>
      <c r="BK272" s="170">
        <f>ROUND(I272*H272,2)</f>
        <v>0</v>
      </c>
      <c r="BL272" s="18" t="s">
        <v>272</v>
      </c>
      <c r="BM272" s="169" t="s">
        <v>556</v>
      </c>
    </row>
    <row r="273" spans="1:65" s="13" customFormat="1" x14ac:dyDescent="0.2">
      <c r="B273" s="357"/>
      <c r="C273" s="358"/>
      <c r="D273" s="359" t="s">
        <v>194</v>
      </c>
      <c r="E273" s="360" t="s">
        <v>3</v>
      </c>
      <c r="F273" s="361" t="s">
        <v>557</v>
      </c>
      <c r="G273" s="358"/>
      <c r="H273" s="362">
        <v>1</v>
      </c>
      <c r="I273" s="180"/>
      <c r="J273" s="358"/>
      <c r="L273" s="178"/>
      <c r="M273" s="181"/>
      <c r="N273" s="182"/>
      <c r="O273" s="182"/>
      <c r="P273" s="182"/>
      <c r="Q273" s="182"/>
      <c r="R273" s="182"/>
      <c r="S273" s="182"/>
      <c r="T273" s="183"/>
      <c r="AT273" s="179" t="s">
        <v>194</v>
      </c>
      <c r="AU273" s="179" t="s">
        <v>82</v>
      </c>
      <c r="AV273" s="13" t="s">
        <v>82</v>
      </c>
      <c r="AW273" s="13" t="s">
        <v>33</v>
      </c>
      <c r="AX273" s="13" t="s">
        <v>80</v>
      </c>
      <c r="AY273" s="179" t="s">
        <v>138</v>
      </c>
    </row>
    <row r="274" spans="1:65" s="2" customFormat="1" ht="21" customHeight="1" x14ac:dyDescent="0.2">
      <c r="A274" s="33"/>
      <c r="B274" s="300"/>
      <c r="C274" s="373" t="s">
        <v>558</v>
      </c>
      <c r="D274" s="373" t="s">
        <v>330</v>
      </c>
      <c r="E274" s="374" t="s">
        <v>559</v>
      </c>
      <c r="F274" s="375" t="s">
        <v>888</v>
      </c>
      <c r="G274" s="376" t="s">
        <v>260</v>
      </c>
      <c r="H274" s="377">
        <v>1</v>
      </c>
      <c r="I274" s="196"/>
      <c r="J274" s="378">
        <f>ROUND(I274*H274,2)</f>
        <v>0</v>
      </c>
      <c r="K274" s="197"/>
      <c r="L274" s="198"/>
      <c r="M274" s="199" t="s">
        <v>3</v>
      </c>
      <c r="N274" s="200" t="s">
        <v>44</v>
      </c>
      <c r="O274" s="54"/>
      <c r="P274" s="167">
        <f>O274*H274</f>
        <v>0</v>
      </c>
      <c r="Q274" s="167">
        <v>0.12</v>
      </c>
      <c r="R274" s="167">
        <f>Q274*H274</f>
        <v>0.12</v>
      </c>
      <c r="S274" s="167">
        <v>0</v>
      </c>
      <c r="T274" s="168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9" t="s">
        <v>365</v>
      </c>
      <c r="AT274" s="169" t="s">
        <v>330</v>
      </c>
      <c r="AU274" s="169" t="s">
        <v>82</v>
      </c>
      <c r="AY274" s="18" t="s">
        <v>138</v>
      </c>
      <c r="BE274" s="170">
        <f>IF(N274="základní",J274,0)</f>
        <v>0</v>
      </c>
      <c r="BF274" s="170">
        <f>IF(N274="snížená",J274,0)</f>
        <v>0</v>
      </c>
      <c r="BG274" s="170">
        <f>IF(N274="zákl. přenesená",J274,0)</f>
        <v>0</v>
      </c>
      <c r="BH274" s="170">
        <f>IF(N274="sníž. přenesená",J274,0)</f>
        <v>0</v>
      </c>
      <c r="BI274" s="170">
        <f>IF(N274="nulová",J274,0)</f>
        <v>0</v>
      </c>
      <c r="BJ274" s="18" t="s">
        <v>80</v>
      </c>
      <c r="BK274" s="170">
        <f>ROUND(I274*H274,2)</f>
        <v>0</v>
      </c>
      <c r="BL274" s="18" t="s">
        <v>272</v>
      </c>
      <c r="BM274" s="169" t="s">
        <v>560</v>
      </c>
    </row>
    <row r="275" spans="1:65" s="2" customFormat="1" ht="18" x14ac:dyDescent="0.2">
      <c r="A275" s="33"/>
      <c r="B275" s="300"/>
      <c r="C275" s="301"/>
      <c r="D275" s="359" t="s">
        <v>348</v>
      </c>
      <c r="E275" s="301"/>
      <c r="F275" s="379" t="s">
        <v>349</v>
      </c>
      <c r="G275" s="301"/>
      <c r="H275" s="301"/>
      <c r="I275" s="97"/>
      <c r="J275" s="301"/>
      <c r="K275" s="33"/>
      <c r="L275" s="34"/>
      <c r="M275" s="201"/>
      <c r="N275" s="202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348</v>
      </c>
      <c r="AU275" s="18" t="s">
        <v>82</v>
      </c>
    </row>
    <row r="276" spans="1:65" s="2" customFormat="1" ht="21" customHeight="1" x14ac:dyDescent="0.2">
      <c r="A276" s="33"/>
      <c r="B276" s="300"/>
      <c r="C276" s="351" t="s">
        <v>561</v>
      </c>
      <c r="D276" s="351" t="s">
        <v>139</v>
      </c>
      <c r="E276" s="352" t="s">
        <v>562</v>
      </c>
      <c r="F276" s="353" t="s">
        <v>563</v>
      </c>
      <c r="G276" s="354" t="s">
        <v>260</v>
      </c>
      <c r="H276" s="355">
        <v>4</v>
      </c>
      <c r="I276" s="162"/>
      <c r="J276" s="356">
        <f>ROUND(I276*H276,2)</f>
        <v>0</v>
      </c>
      <c r="K276" s="164"/>
      <c r="L276" s="34"/>
      <c r="M276" s="165" t="s">
        <v>3</v>
      </c>
      <c r="N276" s="166" t="s">
        <v>44</v>
      </c>
      <c r="O276" s="54"/>
      <c r="P276" s="167">
        <f>O276*H276</f>
        <v>0</v>
      </c>
      <c r="Q276" s="167">
        <v>3.3E-4</v>
      </c>
      <c r="R276" s="167">
        <f>Q276*H276</f>
        <v>1.32E-3</v>
      </c>
      <c r="S276" s="167">
        <v>0</v>
      </c>
      <c r="T276" s="168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9" t="s">
        <v>272</v>
      </c>
      <c r="AT276" s="169" t="s">
        <v>139</v>
      </c>
      <c r="AU276" s="169" t="s">
        <v>82</v>
      </c>
      <c r="AY276" s="18" t="s">
        <v>138</v>
      </c>
      <c r="BE276" s="170">
        <f>IF(N276="základní",J276,0)</f>
        <v>0</v>
      </c>
      <c r="BF276" s="170">
        <f>IF(N276="snížená",J276,0)</f>
        <v>0</v>
      </c>
      <c r="BG276" s="170">
        <f>IF(N276="zákl. přenesená",J276,0)</f>
        <v>0</v>
      </c>
      <c r="BH276" s="170">
        <f>IF(N276="sníž. přenesená",J276,0)</f>
        <v>0</v>
      </c>
      <c r="BI276" s="170">
        <f>IF(N276="nulová",J276,0)</f>
        <v>0</v>
      </c>
      <c r="BJ276" s="18" t="s">
        <v>80</v>
      </c>
      <c r="BK276" s="170">
        <f>ROUND(I276*H276,2)</f>
        <v>0</v>
      </c>
      <c r="BL276" s="18" t="s">
        <v>272</v>
      </c>
      <c r="BM276" s="169" t="s">
        <v>564</v>
      </c>
    </row>
    <row r="277" spans="1:65" s="13" customFormat="1" x14ac:dyDescent="0.2">
      <c r="B277" s="357"/>
      <c r="C277" s="358"/>
      <c r="D277" s="359" t="s">
        <v>194</v>
      </c>
      <c r="E277" s="360" t="s">
        <v>3</v>
      </c>
      <c r="F277" s="361" t="s">
        <v>565</v>
      </c>
      <c r="G277" s="358"/>
      <c r="H277" s="362">
        <v>4</v>
      </c>
      <c r="I277" s="180"/>
      <c r="J277" s="358"/>
      <c r="L277" s="178"/>
      <c r="M277" s="181"/>
      <c r="N277" s="182"/>
      <c r="O277" s="182"/>
      <c r="P277" s="182"/>
      <c r="Q277" s="182"/>
      <c r="R277" s="182"/>
      <c r="S277" s="182"/>
      <c r="T277" s="183"/>
      <c r="AT277" s="179" t="s">
        <v>194</v>
      </c>
      <c r="AU277" s="179" t="s">
        <v>82</v>
      </c>
      <c r="AV277" s="13" t="s">
        <v>82</v>
      </c>
      <c r="AW277" s="13" t="s">
        <v>33</v>
      </c>
      <c r="AX277" s="13" t="s">
        <v>80</v>
      </c>
      <c r="AY277" s="179" t="s">
        <v>138</v>
      </c>
    </row>
    <row r="278" spans="1:65" s="2" customFormat="1" ht="21" customHeight="1" x14ac:dyDescent="0.2">
      <c r="A278" s="33"/>
      <c r="B278" s="300"/>
      <c r="C278" s="373" t="s">
        <v>566</v>
      </c>
      <c r="D278" s="373" t="s">
        <v>330</v>
      </c>
      <c r="E278" s="374" t="s">
        <v>567</v>
      </c>
      <c r="F278" s="375" t="s">
        <v>568</v>
      </c>
      <c r="G278" s="376" t="s">
        <v>260</v>
      </c>
      <c r="H278" s="377">
        <v>4</v>
      </c>
      <c r="I278" s="196"/>
      <c r="J278" s="378">
        <f>ROUND(I278*H278,2)</f>
        <v>0</v>
      </c>
      <c r="K278" s="197"/>
      <c r="L278" s="198"/>
      <c r="M278" s="199" t="s">
        <v>3</v>
      </c>
      <c r="N278" s="200" t="s">
        <v>44</v>
      </c>
      <c r="O278" s="54"/>
      <c r="P278" s="167">
        <f>O278*H278</f>
        <v>0</v>
      </c>
      <c r="Q278" s="167">
        <v>7.1999999999999995E-2</v>
      </c>
      <c r="R278" s="167">
        <f>Q278*H278</f>
        <v>0.28799999999999998</v>
      </c>
      <c r="S278" s="167">
        <v>0</v>
      </c>
      <c r="T278" s="168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9" t="s">
        <v>365</v>
      </c>
      <c r="AT278" s="169" t="s">
        <v>330</v>
      </c>
      <c r="AU278" s="169" t="s">
        <v>82</v>
      </c>
      <c r="AY278" s="18" t="s">
        <v>138</v>
      </c>
      <c r="BE278" s="170">
        <f>IF(N278="základní",J278,0)</f>
        <v>0</v>
      </c>
      <c r="BF278" s="170">
        <f>IF(N278="snížená",J278,0)</f>
        <v>0</v>
      </c>
      <c r="BG278" s="170">
        <f>IF(N278="zákl. přenesená",J278,0)</f>
        <v>0</v>
      </c>
      <c r="BH278" s="170">
        <f>IF(N278="sníž. přenesená",J278,0)</f>
        <v>0</v>
      </c>
      <c r="BI278" s="170">
        <f>IF(N278="nulová",J278,0)</f>
        <v>0</v>
      </c>
      <c r="BJ278" s="18" t="s">
        <v>80</v>
      </c>
      <c r="BK278" s="170">
        <f>ROUND(I278*H278,2)</f>
        <v>0</v>
      </c>
      <c r="BL278" s="18" t="s">
        <v>272</v>
      </c>
      <c r="BM278" s="169" t="s">
        <v>569</v>
      </c>
    </row>
    <row r="279" spans="1:65" s="2" customFormat="1" ht="18" x14ac:dyDescent="0.2">
      <c r="A279" s="33"/>
      <c r="B279" s="300"/>
      <c r="C279" s="301"/>
      <c r="D279" s="359" t="s">
        <v>348</v>
      </c>
      <c r="E279" s="301"/>
      <c r="F279" s="379" t="s">
        <v>349</v>
      </c>
      <c r="G279" s="301"/>
      <c r="H279" s="301"/>
      <c r="I279" s="97"/>
      <c r="J279" s="301"/>
      <c r="K279" s="33"/>
      <c r="L279" s="34"/>
      <c r="M279" s="201"/>
      <c r="N279" s="202"/>
      <c r="O279" s="54"/>
      <c r="P279" s="54"/>
      <c r="Q279" s="54"/>
      <c r="R279" s="54"/>
      <c r="S279" s="54"/>
      <c r="T279" s="55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348</v>
      </c>
      <c r="AU279" s="18" t="s">
        <v>82</v>
      </c>
    </row>
    <row r="280" spans="1:65" s="2" customFormat="1" ht="21" customHeight="1" x14ac:dyDescent="0.2">
      <c r="A280" s="33"/>
      <c r="B280" s="300"/>
      <c r="C280" s="373" t="s">
        <v>570</v>
      </c>
      <c r="D280" s="373" t="s">
        <v>330</v>
      </c>
      <c r="E280" s="374" t="s">
        <v>571</v>
      </c>
      <c r="F280" s="375" t="s">
        <v>572</v>
      </c>
      <c r="G280" s="376" t="s">
        <v>260</v>
      </c>
      <c r="H280" s="377">
        <v>4</v>
      </c>
      <c r="I280" s="196"/>
      <c r="J280" s="378">
        <f>ROUND(I280*H280,2)</f>
        <v>0</v>
      </c>
      <c r="K280" s="197"/>
      <c r="L280" s="198"/>
      <c r="M280" s="199" t="s">
        <v>3</v>
      </c>
      <c r="N280" s="200" t="s">
        <v>44</v>
      </c>
      <c r="O280" s="54"/>
      <c r="P280" s="167">
        <f>O280*H280</f>
        <v>0</v>
      </c>
      <c r="Q280" s="167">
        <v>1.336E-2</v>
      </c>
      <c r="R280" s="167">
        <f>Q280*H280</f>
        <v>5.3440000000000001E-2</v>
      </c>
      <c r="S280" s="167">
        <v>0</v>
      </c>
      <c r="T280" s="168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9" t="s">
        <v>365</v>
      </c>
      <c r="AT280" s="169" t="s">
        <v>330</v>
      </c>
      <c r="AU280" s="169" t="s">
        <v>82</v>
      </c>
      <c r="AY280" s="18" t="s">
        <v>138</v>
      </c>
      <c r="BE280" s="170">
        <f>IF(N280="základní",J280,0)</f>
        <v>0</v>
      </c>
      <c r="BF280" s="170">
        <f>IF(N280="snížená",J280,0)</f>
        <v>0</v>
      </c>
      <c r="BG280" s="170">
        <f>IF(N280="zákl. přenesená",J280,0)</f>
        <v>0</v>
      </c>
      <c r="BH280" s="170">
        <f>IF(N280="sníž. přenesená",J280,0)</f>
        <v>0</v>
      </c>
      <c r="BI280" s="170">
        <f>IF(N280="nulová",J280,0)</f>
        <v>0</v>
      </c>
      <c r="BJ280" s="18" t="s">
        <v>80</v>
      </c>
      <c r="BK280" s="170">
        <f>ROUND(I280*H280,2)</f>
        <v>0</v>
      </c>
      <c r="BL280" s="18" t="s">
        <v>272</v>
      </c>
      <c r="BM280" s="169" t="s">
        <v>573</v>
      </c>
    </row>
    <row r="281" spans="1:65" s="2" customFormat="1" ht="21" customHeight="1" x14ac:dyDescent="0.2">
      <c r="A281" s="33"/>
      <c r="B281" s="300"/>
      <c r="C281" s="351" t="s">
        <v>574</v>
      </c>
      <c r="D281" s="351" t="s">
        <v>139</v>
      </c>
      <c r="E281" s="352" t="s">
        <v>575</v>
      </c>
      <c r="F281" s="353" t="s">
        <v>576</v>
      </c>
      <c r="G281" s="354" t="s">
        <v>577</v>
      </c>
      <c r="H281" s="355">
        <v>200</v>
      </c>
      <c r="I281" s="162"/>
      <c r="J281" s="356">
        <f>ROUND(I281*H281,2)</f>
        <v>0</v>
      </c>
      <c r="K281" s="164"/>
      <c r="L281" s="34"/>
      <c r="M281" s="165" t="s">
        <v>3</v>
      </c>
      <c r="N281" s="166" t="s">
        <v>44</v>
      </c>
      <c r="O281" s="54"/>
      <c r="P281" s="167">
        <f>O281*H281</f>
        <v>0</v>
      </c>
      <c r="Q281" s="167">
        <v>5.0000000000000002E-5</v>
      </c>
      <c r="R281" s="167">
        <f>Q281*H281</f>
        <v>0.01</v>
      </c>
      <c r="S281" s="167">
        <v>0</v>
      </c>
      <c r="T281" s="168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9" t="s">
        <v>272</v>
      </c>
      <c r="AT281" s="169" t="s">
        <v>139</v>
      </c>
      <c r="AU281" s="169" t="s">
        <v>82</v>
      </c>
      <c r="AY281" s="18" t="s">
        <v>138</v>
      </c>
      <c r="BE281" s="170">
        <f>IF(N281="základní",J281,0)</f>
        <v>0</v>
      </c>
      <c r="BF281" s="170">
        <f>IF(N281="snížená",J281,0)</f>
        <v>0</v>
      </c>
      <c r="BG281" s="170">
        <f>IF(N281="zákl. přenesená",J281,0)</f>
        <v>0</v>
      </c>
      <c r="BH281" s="170">
        <f>IF(N281="sníž. přenesená",J281,0)</f>
        <v>0</v>
      </c>
      <c r="BI281" s="170">
        <f>IF(N281="nulová",J281,0)</f>
        <v>0</v>
      </c>
      <c r="BJ281" s="18" t="s">
        <v>80</v>
      </c>
      <c r="BK281" s="170">
        <f>ROUND(I281*H281,2)</f>
        <v>0</v>
      </c>
      <c r="BL281" s="18" t="s">
        <v>272</v>
      </c>
      <c r="BM281" s="169" t="s">
        <v>578</v>
      </c>
    </row>
    <row r="282" spans="1:65" s="13" customFormat="1" x14ac:dyDescent="0.2">
      <c r="B282" s="357"/>
      <c r="C282" s="358"/>
      <c r="D282" s="359" t="s">
        <v>194</v>
      </c>
      <c r="E282" s="360" t="s">
        <v>3</v>
      </c>
      <c r="F282" s="361" t="s">
        <v>579</v>
      </c>
      <c r="G282" s="358"/>
      <c r="H282" s="362">
        <v>200</v>
      </c>
      <c r="I282" s="180"/>
      <c r="J282" s="358"/>
      <c r="L282" s="178"/>
      <c r="M282" s="181"/>
      <c r="N282" s="182"/>
      <c r="O282" s="182"/>
      <c r="P282" s="182"/>
      <c r="Q282" s="182"/>
      <c r="R282" s="182"/>
      <c r="S282" s="182"/>
      <c r="T282" s="183"/>
      <c r="AT282" s="179" t="s">
        <v>194</v>
      </c>
      <c r="AU282" s="179" t="s">
        <v>82</v>
      </c>
      <c r="AV282" s="13" t="s">
        <v>82</v>
      </c>
      <c r="AW282" s="13" t="s">
        <v>33</v>
      </c>
      <c r="AX282" s="13" t="s">
        <v>80</v>
      </c>
      <c r="AY282" s="179" t="s">
        <v>138</v>
      </c>
    </row>
    <row r="283" spans="1:65" s="2" customFormat="1" ht="16.399999999999999" customHeight="1" x14ac:dyDescent="0.2">
      <c r="A283" s="33"/>
      <c r="B283" s="300"/>
      <c r="C283" s="373" t="s">
        <v>580</v>
      </c>
      <c r="D283" s="373" t="s">
        <v>330</v>
      </c>
      <c r="E283" s="374" t="s">
        <v>581</v>
      </c>
      <c r="F283" s="375" t="s">
        <v>582</v>
      </c>
      <c r="G283" s="376" t="s">
        <v>204</v>
      </c>
      <c r="H283" s="377">
        <v>0.216</v>
      </c>
      <c r="I283" s="196"/>
      <c r="J283" s="378">
        <f>ROUND(I283*H283,2)</f>
        <v>0</v>
      </c>
      <c r="K283" s="197"/>
      <c r="L283" s="198"/>
      <c r="M283" s="199" t="s">
        <v>3</v>
      </c>
      <c r="N283" s="200" t="s">
        <v>44</v>
      </c>
      <c r="O283" s="54"/>
      <c r="P283" s="167">
        <f>O283*H283</f>
        <v>0</v>
      </c>
      <c r="Q283" s="167">
        <v>1</v>
      </c>
      <c r="R283" s="167">
        <f>Q283*H283</f>
        <v>0.216</v>
      </c>
      <c r="S283" s="167">
        <v>0</v>
      </c>
      <c r="T283" s="168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9" t="s">
        <v>365</v>
      </c>
      <c r="AT283" s="169" t="s">
        <v>330</v>
      </c>
      <c r="AU283" s="169" t="s">
        <v>82</v>
      </c>
      <c r="AY283" s="18" t="s">
        <v>138</v>
      </c>
      <c r="BE283" s="170">
        <f>IF(N283="základní",J283,0)</f>
        <v>0</v>
      </c>
      <c r="BF283" s="170">
        <f>IF(N283="snížená",J283,0)</f>
        <v>0</v>
      </c>
      <c r="BG283" s="170">
        <f>IF(N283="zákl. přenesená",J283,0)</f>
        <v>0</v>
      </c>
      <c r="BH283" s="170">
        <f>IF(N283="sníž. přenesená",J283,0)</f>
        <v>0</v>
      </c>
      <c r="BI283" s="170">
        <f>IF(N283="nulová",J283,0)</f>
        <v>0</v>
      </c>
      <c r="BJ283" s="18" t="s">
        <v>80</v>
      </c>
      <c r="BK283" s="170">
        <f>ROUND(I283*H283,2)</f>
        <v>0</v>
      </c>
      <c r="BL283" s="18" t="s">
        <v>272</v>
      </c>
      <c r="BM283" s="169" t="s">
        <v>583</v>
      </c>
    </row>
    <row r="284" spans="1:65" s="13" customFormat="1" x14ac:dyDescent="0.2">
      <c r="B284" s="357"/>
      <c r="C284" s="358"/>
      <c r="D284" s="359" t="s">
        <v>194</v>
      </c>
      <c r="E284" s="358"/>
      <c r="F284" s="361" t="s">
        <v>584</v>
      </c>
      <c r="G284" s="358"/>
      <c r="H284" s="362">
        <v>0.216</v>
      </c>
      <c r="I284" s="180"/>
      <c r="J284" s="358"/>
      <c r="L284" s="178"/>
      <c r="M284" s="181"/>
      <c r="N284" s="182"/>
      <c r="O284" s="182"/>
      <c r="P284" s="182"/>
      <c r="Q284" s="182"/>
      <c r="R284" s="182"/>
      <c r="S284" s="182"/>
      <c r="T284" s="183"/>
      <c r="AT284" s="179" t="s">
        <v>194</v>
      </c>
      <c r="AU284" s="179" t="s">
        <v>82</v>
      </c>
      <c r="AV284" s="13" t="s">
        <v>82</v>
      </c>
      <c r="AW284" s="13" t="s">
        <v>4</v>
      </c>
      <c r="AX284" s="13" t="s">
        <v>80</v>
      </c>
      <c r="AY284" s="179" t="s">
        <v>138</v>
      </c>
    </row>
    <row r="285" spans="1:65" s="2" customFormat="1" ht="42.75" customHeight="1" x14ac:dyDescent="0.2">
      <c r="A285" s="33"/>
      <c r="B285" s="300"/>
      <c r="C285" s="351" t="s">
        <v>585</v>
      </c>
      <c r="D285" s="351" t="s">
        <v>139</v>
      </c>
      <c r="E285" s="352" t="s">
        <v>586</v>
      </c>
      <c r="F285" s="353" t="s">
        <v>587</v>
      </c>
      <c r="G285" s="354" t="s">
        <v>456</v>
      </c>
      <c r="H285" s="203"/>
      <c r="I285" s="162"/>
      <c r="J285" s="356">
        <f>ROUND(I285*H285,2)</f>
        <v>0</v>
      </c>
      <c r="K285" s="164"/>
      <c r="L285" s="34"/>
      <c r="M285" s="165" t="s">
        <v>3</v>
      </c>
      <c r="N285" s="166" t="s">
        <v>44</v>
      </c>
      <c r="O285" s="54"/>
      <c r="P285" s="167">
        <f>O285*H285</f>
        <v>0</v>
      </c>
      <c r="Q285" s="167">
        <v>0</v>
      </c>
      <c r="R285" s="167">
        <f>Q285*H285</f>
        <v>0</v>
      </c>
      <c r="S285" s="167">
        <v>0</v>
      </c>
      <c r="T285" s="168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9" t="s">
        <v>272</v>
      </c>
      <c r="AT285" s="169" t="s">
        <v>139</v>
      </c>
      <c r="AU285" s="169" t="s">
        <v>82</v>
      </c>
      <c r="AY285" s="18" t="s">
        <v>138</v>
      </c>
      <c r="BE285" s="170">
        <f>IF(N285="základní",J285,0)</f>
        <v>0</v>
      </c>
      <c r="BF285" s="170">
        <f>IF(N285="snížená",J285,0)</f>
        <v>0</v>
      </c>
      <c r="BG285" s="170">
        <f>IF(N285="zákl. přenesená",J285,0)</f>
        <v>0</v>
      </c>
      <c r="BH285" s="170">
        <f>IF(N285="sníž. přenesená",J285,0)</f>
        <v>0</v>
      </c>
      <c r="BI285" s="170">
        <f>IF(N285="nulová",J285,0)</f>
        <v>0</v>
      </c>
      <c r="BJ285" s="18" t="s">
        <v>80</v>
      </c>
      <c r="BK285" s="170">
        <f>ROUND(I285*H285,2)</f>
        <v>0</v>
      </c>
      <c r="BL285" s="18" t="s">
        <v>272</v>
      </c>
      <c r="BM285" s="169" t="s">
        <v>588</v>
      </c>
    </row>
    <row r="286" spans="1:65" s="12" customFormat="1" ht="22.9" customHeight="1" x14ac:dyDescent="0.25">
      <c r="B286" s="344"/>
      <c r="C286" s="345"/>
      <c r="D286" s="346" t="s">
        <v>72</v>
      </c>
      <c r="E286" s="349" t="s">
        <v>589</v>
      </c>
      <c r="F286" s="349" t="s">
        <v>590</v>
      </c>
      <c r="G286" s="345"/>
      <c r="H286" s="345"/>
      <c r="I286" s="148"/>
      <c r="J286" s="350">
        <f>BK286</f>
        <v>0</v>
      </c>
      <c r="L286" s="145"/>
      <c r="M286" s="150"/>
      <c r="N286" s="151"/>
      <c r="O286" s="151"/>
      <c r="P286" s="152">
        <f>SUM(P287:P309)</f>
        <v>0</v>
      </c>
      <c r="Q286" s="151"/>
      <c r="R286" s="152">
        <f>SUM(R287:R309)</f>
        <v>0.53461278000000001</v>
      </c>
      <c r="S286" s="151"/>
      <c r="T286" s="153">
        <f>SUM(T287:T309)</f>
        <v>0</v>
      </c>
      <c r="AR286" s="146" t="s">
        <v>82</v>
      </c>
      <c r="AT286" s="154" t="s">
        <v>72</v>
      </c>
      <c r="AU286" s="154" t="s">
        <v>80</v>
      </c>
      <c r="AY286" s="146" t="s">
        <v>138</v>
      </c>
      <c r="BK286" s="155">
        <f>SUM(BK287:BK309)</f>
        <v>0</v>
      </c>
    </row>
    <row r="287" spans="1:65" s="2" customFormat="1" ht="31.9" customHeight="1" x14ac:dyDescent="0.2">
      <c r="A287" s="33"/>
      <c r="B287" s="300"/>
      <c r="C287" s="351" t="s">
        <v>591</v>
      </c>
      <c r="D287" s="351" t="s">
        <v>139</v>
      </c>
      <c r="E287" s="352" t="s">
        <v>592</v>
      </c>
      <c r="F287" s="353" t="s">
        <v>593</v>
      </c>
      <c r="G287" s="354" t="s">
        <v>192</v>
      </c>
      <c r="H287" s="355">
        <v>44.7</v>
      </c>
      <c r="I287" s="162"/>
      <c r="J287" s="356">
        <f>ROUND(I287*H287,2)</f>
        <v>0</v>
      </c>
      <c r="K287" s="164"/>
      <c r="L287" s="34"/>
      <c r="M287" s="165" t="s">
        <v>3</v>
      </c>
      <c r="N287" s="166" t="s">
        <v>44</v>
      </c>
      <c r="O287" s="54"/>
      <c r="P287" s="167">
        <f>O287*H287</f>
        <v>0</v>
      </c>
      <c r="Q287" s="167">
        <v>3.0000000000000001E-5</v>
      </c>
      <c r="R287" s="167">
        <f>Q287*H287</f>
        <v>1.3410000000000002E-3</v>
      </c>
      <c r="S287" s="167">
        <v>0</v>
      </c>
      <c r="T287" s="168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9" t="s">
        <v>272</v>
      </c>
      <c r="AT287" s="169" t="s">
        <v>139</v>
      </c>
      <c r="AU287" s="169" t="s">
        <v>82</v>
      </c>
      <c r="AY287" s="18" t="s">
        <v>138</v>
      </c>
      <c r="BE287" s="170">
        <f>IF(N287="základní",J287,0)</f>
        <v>0</v>
      </c>
      <c r="BF287" s="170">
        <f>IF(N287="snížená",J287,0)</f>
        <v>0</v>
      </c>
      <c r="BG287" s="170">
        <f>IF(N287="zákl. přenesená",J287,0)</f>
        <v>0</v>
      </c>
      <c r="BH287" s="170">
        <f>IF(N287="sníž. přenesená",J287,0)</f>
        <v>0</v>
      </c>
      <c r="BI287" s="170">
        <f>IF(N287="nulová",J287,0)</f>
        <v>0</v>
      </c>
      <c r="BJ287" s="18" t="s">
        <v>80</v>
      </c>
      <c r="BK287" s="170">
        <f>ROUND(I287*H287,2)</f>
        <v>0</v>
      </c>
      <c r="BL287" s="18" t="s">
        <v>272</v>
      </c>
      <c r="BM287" s="169" t="s">
        <v>594</v>
      </c>
    </row>
    <row r="288" spans="1:65" s="2" customFormat="1" ht="31.9" customHeight="1" x14ac:dyDescent="0.2">
      <c r="A288" s="33"/>
      <c r="B288" s="300"/>
      <c r="C288" s="351" t="s">
        <v>595</v>
      </c>
      <c r="D288" s="351" t="s">
        <v>139</v>
      </c>
      <c r="E288" s="352" t="s">
        <v>596</v>
      </c>
      <c r="F288" s="353" t="s">
        <v>597</v>
      </c>
      <c r="G288" s="354" t="s">
        <v>192</v>
      </c>
      <c r="H288" s="355">
        <v>44.7</v>
      </c>
      <c r="I288" s="162"/>
      <c r="J288" s="356">
        <f>ROUND(I288*H288,2)</f>
        <v>0</v>
      </c>
      <c r="K288" s="164"/>
      <c r="L288" s="34"/>
      <c r="M288" s="165" t="s">
        <v>3</v>
      </c>
      <c r="N288" s="166" t="s">
        <v>44</v>
      </c>
      <c r="O288" s="54"/>
      <c r="P288" s="167">
        <f>O288*H288</f>
        <v>0</v>
      </c>
      <c r="Q288" s="167">
        <v>7.5799999999999999E-3</v>
      </c>
      <c r="R288" s="167">
        <f>Q288*H288</f>
        <v>0.33882600000000002</v>
      </c>
      <c r="S288" s="167">
        <v>0</v>
      </c>
      <c r="T288" s="168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9" t="s">
        <v>272</v>
      </c>
      <c r="AT288" s="169" t="s">
        <v>139</v>
      </c>
      <c r="AU288" s="169" t="s">
        <v>82</v>
      </c>
      <c r="AY288" s="18" t="s">
        <v>138</v>
      </c>
      <c r="BE288" s="170">
        <f>IF(N288="základní",J288,0)</f>
        <v>0</v>
      </c>
      <c r="BF288" s="170">
        <f>IF(N288="snížená",J288,0)</f>
        <v>0</v>
      </c>
      <c r="BG288" s="170">
        <f>IF(N288="zákl. přenesená",J288,0)</f>
        <v>0</v>
      </c>
      <c r="BH288" s="170">
        <f>IF(N288="sníž. přenesená",J288,0)</f>
        <v>0</v>
      </c>
      <c r="BI288" s="170">
        <f>IF(N288="nulová",J288,0)</f>
        <v>0</v>
      </c>
      <c r="BJ288" s="18" t="s">
        <v>80</v>
      </c>
      <c r="BK288" s="170">
        <f>ROUND(I288*H288,2)</f>
        <v>0</v>
      </c>
      <c r="BL288" s="18" t="s">
        <v>272</v>
      </c>
      <c r="BM288" s="169" t="s">
        <v>598</v>
      </c>
    </row>
    <row r="289" spans="1:65" s="2" customFormat="1" ht="21" customHeight="1" x14ac:dyDescent="0.2">
      <c r="A289" s="33"/>
      <c r="B289" s="300"/>
      <c r="C289" s="351" t="s">
        <v>599</v>
      </c>
      <c r="D289" s="351" t="s">
        <v>139</v>
      </c>
      <c r="E289" s="352" t="s">
        <v>600</v>
      </c>
      <c r="F289" s="353" t="s">
        <v>601</v>
      </c>
      <c r="G289" s="354" t="s">
        <v>192</v>
      </c>
      <c r="H289" s="355">
        <v>44.7</v>
      </c>
      <c r="I289" s="162"/>
      <c r="J289" s="356">
        <f>ROUND(I289*H289,2)</f>
        <v>0</v>
      </c>
      <c r="K289" s="164"/>
      <c r="L289" s="34"/>
      <c r="M289" s="165" t="s">
        <v>3</v>
      </c>
      <c r="N289" s="166" t="s">
        <v>44</v>
      </c>
      <c r="O289" s="54"/>
      <c r="P289" s="167">
        <f>O289*H289</f>
        <v>0</v>
      </c>
      <c r="Q289" s="167">
        <v>2.9999999999999997E-4</v>
      </c>
      <c r="R289" s="167">
        <f>Q289*H289</f>
        <v>1.341E-2</v>
      </c>
      <c r="S289" s="167">
        <v>0</v>
      </c>
      <c r="T289" s="168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9" t="s">
        <v>272</v>
      </c>
      <c r="AT289" s="169" t="s">
        <v>139</v>
      </c>
      <c r="AU289" s="169" t="s">
        <v>82</v>
      </c>
      <c r="AY289" s="18" t="s">
        <v>138</v>
      </c>
      <c r="BE289" s="170">
        <f>IF(N289="základní",J289,0)</f>
        <v>0</v>
      </c>
      <c r="BF289" s="170">
        <f>IF(N289="snížená",J289,0)</f>
        <v>0</v>
      </c>
      <c r="BG289" s="170">
        <f>IF(N289="zákl. přenesená",J289,0)</f>
        <v>0</v>
      </c>
      <c r="BH289" s="170">
        <f>IF(N289="sníž. přenesená",J289,0)</f>
        <v>0</v>
      </c>
      <c r="BI289" s="170">
        <f>IF(N289="nulová",J289,0)</f>
        <v>0</v>
      </c>
      <c r="BJ289" s="18" t="s">
        <v>80</v>
      </c>
      <c r="BK289" s="170">
        <f>ROUND(I289*H289,2)</f>
        <v>0</v>
      </c>
      <c r="BL289" s="18" t="s">
        <v>272</v>
      </c>
      <c r="BM289" s="169" t="s">
        <v>602</v>
      </c>
    </row>
    <row r="290" spans="1:65" s="13" customFormat="1" x14ac:dyDescent="0.2">
      <c r="B290" s="357"/>
      <c r="C290" s="358"/>
      <c r="D290" s="359" t="s">
        <v>194</v>
      </c>
      <c r="E290" s="360" t="s">
        <v>3</v>
      </c>
      <c r="F290" s="361" t="s">
        <v>483</v>
      </c>
      <c r="G290" s="358"/>
      <c r="H290" s="362">
        <v>44.7</v>
      </c>
      <c r="I290" s="180"/>
      <c r="J290" s="358"/>
      <c r="L290" s="178"/>
      <c r="M290" s="181"/>
      <c r="N290" s="182"/>
      <c r="O290" s="182"/>
      <c r="P290" s="182"/>
      <c r="Q290" s="182"/>
      <c r="R290" s="182"/>
      <c r="S290" s="182"/>
      <c r="T290" s="183"/>
      <c r="AT290" s="179" t="s">
        <v>194</v>
      </c>
      <c r="AU290" s="179" t="s">
        <v>82</v>
      </c>
      <c r="AV290" s="13" t="s">
        <v>82</v>
      </c>
      <c r="AW290" s="13" t="s">
        <v>33</v>
      </c>
      <c r="AX290" s="13" t="s">
        <v>80</v>
      </c>
      <c r="AY290" s="179" t="s">
        <v>138</v>
      </c>
    </row>
    <row r="291" spans="1:65" s="2" customFormat="1" ht="31.9" customHeight="1" x14ac:dyDescent="0.2">
      <c r="A291" s="33"/>
      <c r="B291" s="300"/>
      <c r="C291" s="373" t="s">
        <v>603</v>
      </c>
      <c r="D291" s="373" t="s">
        <v>330</v>
      </c>
      <c r="E291" s="374" t="s">
        <v>604</v>
      </c>
      <c r="F291" s="375" t="s">
        <v>605</v>
      </c>
      <c r="G291" s="376" t="s">
        <v>192</v>
      </c>
      <c r="H291" s="377">
        <v>49.17</v>
      </c>
      <c r="I291" s="196"/>
      <c r="J291" s="378">
        <f>ROUND(I291*H291,2)</f>
        <v>0</v>
      </c>
      <c r="K291" s="197"/>
      <c r="L291" s="198"/>
      <c r="M291" s="199" t="s">
        <v>3</v>
      </c>
      <c r="N291" s="200" t="s">
        <v>44</v>
      </c>
      <c r="O291" s="54"/>
      <c r="P291" s="167">
        <f>O291*H291</f>
        <v>0</v>
      </c>
      <c r="Q291" s="167">
        <v>2.7000000000000001E-3</v>
      </c>
      <c r="R291" s="167">
        <f>Q291*H291</f>
        <v>0.13275900000000002</v>
      </c>
      <c r="S291" s="167">
        <v>0</v>
      </c>
      <c r="T291" s="168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9" t="s">
        <v>365</v>
      </c>
      <c r="AT291" s="169" t="s">
        <v>330</v>
      </c>
      <c r="AU291" s="169" t="s">
        <v>82</v>
      </c>
      <c r="AY291" s="18" t="s">
        <v>138</v>
      </c>
      <c r="BE291" s="170">
        <f>IF(N291="základní",J291,0)</f>
        <v>0</v>
      </c>
      <c r="BF291" s="170">
        <f>IF(N291="snížená",J291,0)</f>
        <v>0</v>
      </c>
      <c r="BG291" s="170">
        <f>IF(N291="zákl. přenesená",J291,0)</f>
        <v>0</v>
      </c>
      <c r="BH291" s="170">
        <f>IF(N291="sníž. přenesená",J291,0)</f>
        <v>0</v>
      </c>
      <c r="BI291" s="170">
        <f>IF(N291="nulová",J291,0)</f>
        <v>0</v>
      </c>
      <c r="BJ291" s="18" t="s">
        <v>80</v>
      </c>
      <c r="BK291" s="170">
        <f>ROUND(I291*H291,2)</f>
        <v>0</v>
      </c>
      <c r="BL291" s="18" t="s">
        <v>272</v>
      </c>
      <c r="BM291" s="169" t="s">
        <v>606</v>
      </c>
    </row>
    <row r="292" spans="1:65" s="13" customFormat="1" x14ac:dyDescent="0.2">
      <c r="B292" s="357"/>
      <c r="C292" s="358"/>
      <c r="D292" s="359" t="s">
        <v>194</v>
      </c>
      <c r="E292" s="358"/>
      <c r="F292" s="361" t="s">
        <v>512</v>
      </c>
      <c r="G292" s="358"/>
      <c r="H292" s="362">
        <v>49.17</v>
      </c>
      <c r="I292" s="180"/>
      <c r="J292" s="358"/>
      <c r="L292" s="178"/>
      <c r="M292" s="181"/>
      <c r="N292" s="182"/>
      <c r="O292" s="182"/>
      <c r="P292" s="182"/>
      <c r="Q292" s="182"/>
      <c r="R292" s="182"/>
      <c r="S292" s="182"/>
      <c r="T292" s="183"/>
      <c r="AT292" s="179" t="s">
        <v>194</v>
      </c>
      <c r="AU292" s="179" t="s">
        <v>82</v>
      </c>
      <c r="AV292" s="13" t="s">
        <v>82</v>
      </c>
      <c r="AW292" s="13" t="s">
        <v>4</v>
      </c>
      <c r="AX292" s="13" t="s">
        <v>80</v>
      </c>
      <c r="AY292" s="179" t="s">
        <v>138</v>
      </c>
    </row>
    <row r="293" spans="1:65" s="2" customFormat="1" ht="21" customHeight="1" x14ac:dyDescent="0.2">
      <c r="A293" s="33"/>
      <c r="B293" s="300"/>
      <c r="C293" s="351" t="s">
        <v>607</v>
      </c>
      <c r="D293" s="351" t="s">
        <v>139</v>
      </c>
      <c r="E293" s="352" t="s">
        <v>608</v>
      </c>
      <c r="F293" s="353" t="s">
        <v>609</v>
      </c>
      <c r="G293" s="354" t="s">
        <v>222</v>
      </c>
      <c r="H293" s="355">
        <v>23.55</v>
      </c>
      <c r="I293" s="162"/>
      <c r="J293" s="356">
        <f>ROUND(I293*H293,2)</f>
        <v>0</v>
      </c>
      <c r="K293" s="164"/>
      <c r="L293" s="34"/>
      <c r="M293" s="165" t="s">
        <v>3</v>
      </c>
      <c r="N293" s="166" t="s">
        <v>44</v>
      </c>
      <c r="O293" s="54"/>
      <c r="P293" s="167">
        <f>O293*H293</f>
        <v>0</v>
      </c>
      <c r="Q293" s="167">
        <v>1.0000000000000001E-5</v>
      </c>
      <c r="R293" s="167">
        <f>Q293*H293</f>
        <v>2.3550000000000003E-4</v>
      </c>
      <c r="S293" s="167">
        <v>0</v>
      </c>
      <c r="T293" s="168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9" t="s">
        <v>272</v>
      </c>
      <c r="AT293" s="169" t="s">
        <v>139</v>
      </c>
      <c r="AU293" s="169" t="s">
        <v>82</v>
      </c>
      <c r="AY293" s="18" t="s">
        <v>138</v>
      </c>
      <c r="BE293" s="170">
        <f>IF(N293="základní",J293,0)</f>
        <v>0</v>
      </c>
      <c r="BF293" s="170">
        <f>IF(N293="snížená",J293,0)</f>
        <v>0</v>
      </c>
      <c r="BG293" s="170">
        <f>IF(N293="zákl. přenesená",J293,0)</f>
        <v>0</v>
      </c>
      <c r="BH293" s="170">
        <f>IF(N293="sníž. přenesená",J293,0)</f>
        <v>0</v>
      </c>
      <c r="BI293" s="170">
        <f>IF(N293="nulová",J293,0)</f>
        <v>0</v>
      </c>
      <c r="BJ293" s="18" t="s">
        <v>80</v>
      </c>
      <c r="BK293" s="170">
        <f>ROUND(I293*H293,2)</f>
        <v>0</v>
      </c>
      <c r="BL293" s="18" t="s">
        <v>272</v>
      </c>
      <c r="BM293" s="169" t="s">
        <v>610</v>
      </c>
    </row>
    <row r="294" spans="1:65" s="13" customFormat="1" x14ac:dyDescent="0.2">
      <c r="B294" s="357"/>
      <c r="C294" s="358"/>
      <c r="D294" s="359" t="s">
        <v>194</v>
      </c>
      <c r="E294" s="360" t="s">
        <v>3</v>
      </c>
      <c r="F294" s="361" t="s">
        <v>611</v>
      </c>
      <c r="G294" s="358"/>
      <c r="H294" s="362">
        <v>29.35</v>
      </c>
      <c r="I294" s="180"/>
      <c r="J294" s="358"/>
      <c r="L294" s="178"/>
      <c r="M294" s="181"/>
      <c r="N294" s="182"/>
      <c r="O294" s="182"/>
      <c r="P294" s="182"/>
      <c r="Q294" s="182"/>
      <c r="R294" s="182"/>
      <c r="S294" s="182"/>
      <c r="T294" s="183"/>
      <c r="AT294" s="179" t="s">
        <v>194</v>
      </c>
      <c r="AU294" s="179" t="s">
        <v>82</v>
      </c>
      <c r="AV294" s="13" t="s">
        <v>82</v>
      </c>
      <c r="AW294" s="13" t="s">
        <v>33</v>
      </c>
      <c r="AX294" s="13" t="s">
        <v>73</v>
      </c>
      <c r="AY294" s="179" t="s">
        <v>138</v>
      </c>
    </row>
    <row r="295" spans="1:65" s="13" customFormat="1" x14ac:dyDescent="0.2">
      <c r="B295" s="357"/>
      <c r="C295" s="358"/>
      <c r="D295" s="359" t="s">
        <v>194</v>
      </c>
      <c r="E295" s="360" t="s">
        <v>3</v>
      </c>
      <c r="F295" s="361" t="s">
        <v>612</v>
      </c>
      <c r="G295" s="358"/>
      <c r="H295" s="362">
        <v>-5.8</v>
      </c>
      <c r="I295" s="180"/>
      <c r="J295" s="358"/>
      <c r="L295" s="178"/>
      <c r="M295" s="181"/>
      <c r="N295" s="182"/>
      <c r="O295" s="182"/>
      <c r="P295" s="182"/>
      <c r="Q295" s="182"/>
      <c r="R295" s="182"/>
      <c r="S295" s="182"/>
      <c r="T295" s="183"/>
      <c r="AT295" s="179" t="s">
        <v>194</v>
      </c>
      <c r="AU295" s="179" t="s">
        <v>82</v>
      </c>
      <c r="AV295" s="13" t="s">
        <v>82</v>
      </c>
      <c r="AW295" s="13" t="s">
        <v>33</v>
      </c>
      <c r="AX295" s="13" t="s">
        <v>73</v>
      </c>
      <c r="AY295" s="179" t="s">
        <v>138</v>
      </c>
    </row>
    <row r="296" spans="1:65" s="14" customFormat="1" x14ac:dyDescent="0.2">
      <c r="B296" s="364"/>
      <c r="C296" s="365"/>
      <c r="D296" s="359" t="s">
        <v>194</v>
      </c>
      <c r="E296" s="366" t="s">
        <v>3</v>
      </c>
      <c r="F296" s="367" t="s">
        <v>201</v>
      </c>
      <c r="G296" s="365"/>
      <c r="H296" s="368">
        <v>23.55</v>
      </c>
      <c r="I296" s="186"/>
      <c r="J296" s="365"/>
      <c r="L296" s="184"/>
      <c r="M296" s="187"/>
      <c r="N296" s="188"/>
      <c r="O296" s="188"/>
      <c r="P296" s="188"/>
      <c r="Q296" s="188"/>
      <c r="R296" s="188"/>
      <c r="S296" s="188"/>
      <c r="T296" s="189"/>
      <c r="AT296" s="185" t="s">
        <v>194</v>
      </c>
      <c r="AU296" s="185" t="s">
        <v>82</v>
      </c>
      <c r="AV296" s="14" t="s">
        <v>137</v>
      </c>
      <c r="AW296" s="14" t="s">
        <v>33</v>
      </c>
      <c r="AX296" s="14" t="s">
        <v>80</v>
      </c>
      <c r="AY296" s="185" t="s">
        <v>138</v>
      </c>
    </row>
    <row r="297" spans="1:65" s="2" customFormat="1" ht="16.399999999999999" customHeight="1" x14ac:dyDescent="0.2">
      <c r="A297" s="33"/>
      <c r="B297" s="300"/>
      <c r="C297" s="373" t="s">
        <v>613</v>
      </c>
      <c r="D297" s="373" t="s">
        <v>330</v>
      </c>
      <c r="E297" s="374" t="s">
        <v>614</v>
      </c>
      <c r="F297" s="375" t="s">
        <v>615</v>
      </c>
      <c r="G297" s="376" t="s">
        <v>222</v>
      </c>
      <c r="H297" s="377">
        <v>24.021000000000001</v>
      </c>
      <c r="I297" s="196"/>
      <c r="J297" s="378">
        <f>ROUND(I297*H297,2)</f>
        <v>0</v>
      </c>
      <c r="K297" s="197"/>
      <c r="L297" s="198"/>
      <c r="M297" s="199" t="s">
        <v>3</v>
      </c>
      <c r="N297" s="200" t="s">
        <v>44</v>
      </c>
      <c r="O297" s="54"/>
      <c r="P297" s="167">
        <f>O297*H297</f>
        <v>0</v>
      </c>
      <c r="Q297" s="167">
        <v>3.8000000000000002E-4</v>
      </c>
      <c r="R297" s="167">
        <f>Q297*H297</f>
        <v>9.1279800000000008E-3</v>
      </c>
      <c r="S297" s="167">
        <v>0</v>
      </c>
      <c r="T297" s="168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9" t="s">
        <v>365</v>
      </c>
      <c r="AT297" s="169" t="s">
        <v>330</v>
      </c>
      <c r="AU297" s="169" t="s">
        <v>82</v>
      </c>
      <c r="AY297" s="18" t="s">
        <v>138</v>
      </c>
      <c r="BE297" s="170">
        <f>IF(N297="základní",J297,0)</f>
        <v>0</v>
      </c>
      <c r="BF297" s="170">
        <f>IF(N297="snížená",J297,0)</f>
        <v>0</v>
      </c>
      <c r="BG297" s="170">
        <f>IF(N297="zákl. přenesená",J297,0)</f>
        <v>0</v>
      </c>
      <c r="BH297" s="170">
        <f>IF(N297="sníž. přenesená",J297,0)</f>
        <v>0</v>
      </c>
      <c r="BI297" s="170">
        <f>IF(N297="nulová",J297,0)</f>
        <v>0</v>
      </c>
      <c r="BJ297" s="18" t="s">
        <v>80</v>
      </c>
      <c r="BK297" s="170">
        <f>ROUND(I297*H297,2)</f>
        <v>0</v>
      </c>
      <c r="BL297" s="18" t="s">
        <v>272</v>
      </c>
      <c r="BM297" s="169" t="s">
        <v>616</v>
      </c>
    </row>
    <row r="298" spans="1:65" s="13" customFormat="1" x14ac:dyDescent="0.2">
      <c r="B298" s="357"/>
      <c r="C298" s="358"/>
      <c r="D298" s="359" t="s">
        <v>194</v>
      </c>
      <c r="E298" s="358"/>
      <c r="F298" s="361" t="s">
        <v>617</v>
      </c>
      <c r="G298" s="358"/>
      <c r="H298" s="362">
        <v>24.021000000000001</v>
      </c>
      <c r="I298" s="180"/>
      <c r="J298" s="358"/>
      <c r="L298" s="178"/>
      <c r="M298" s="181"/>
      <c r="N298" s="182"/>
      <c r="O298" s="182"/>
      <c r="P298" s="182"/>
      <c r="Q298" s="182"/>
      <c r="R298" s="182"/>
      <c r="S298" s="182"/>
      <c r="T298" s="183"/>
      <c r="AT298" s="179" t="s">
        <v>194</v>
      </c>
      <c r="AU298" s="179" t="s">
        <v>82</v>
      </c>
      <c r="AV298" s="13" t="s">
        <v>82</v>
      </c>
      <c r="AW298" s="13" t="s">
        <v>4</v>
      </c>
      <c r="AX298" s="13" t="s">
        <v>80</v>
      </c>
      <c r="AY298" s="179" t="s">
        <v>138</v>
      </c>
    </row>
    <row r="299" spans="1:65" s="2" customFormat="1" ht="16.399999999999999" customHeight="1" x14ac:dyDescent="0.2">
      <c r="A299" s="33"/>
      <c r="B299" s="300"/>
      <c r="C299" s="351" t="s">
        <v>618</v>
      </c>
      <c r="D299" s="351" t="s">
        <v>139</v>
      </c>
      <c r="E299" s="352" t="s">
        <v>619</v>
      </c>
      <c r="F299" s="353" t="s">
        <v>620</v>
      </c>
      <c r="G299" s="354" t="s">
        <v>222</v>
      </c>
      <c r="H299" s="355">
        <v>6</v>
      </c>
      <c r="I299" s="162"/>
      <c r="J299" s="356">
        <f>ROUND(I299*H299,2)</f>
        <v>0</v>
      </c>
      <c r="K299" s="164"/>
      <c r="L299" s="34"/>
      <c r="M299" s="165" t="s">
        <v>3</v>
      </c>
      <c r="N299" s="166" t="s">
        <v>44</v>
      </c>
      <c r="O299" s="54"/>
      <c r="P299" s="167">
        <f>O299*H299</f>
        <v>0</v>
      </c>
      <c r="Q299" s="167">
        <v>0</v>
      </c>
      <c r="R299" s="167">
        <f>Q299*H299</f>
        <v>0</v>
      </c>
      <c r="S299" s="167">
        <v>0</v>
      </c>
      <c r="T299" s="168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9" t="s">
        <v>272</v>
      </c>
      <c r="AT299" s="169" t="s">
        <v>139</v>
      </c>
      <c r="AU299" s="169" t="s">
        <v>82</v>
      </c>
      <c r="AY299" s="18" t="s">
        <v>138</v>
      </c>
      <c r="BE299" s="170">
        <f>IF(N299="základní",J299,0)</f>
        <v>0</v>
      </c>
      <c r="BF299" s="170">
        <f>IF(N299="snížená",J299,0)</f>
        <v>0</v>
      </c>
      <c r="BG299" s="170">
        <f>IF(N299="zákl. přenesená",J299,0)</f>
        <v>0</v>
      </c>
      <c r="BH299" s="170">
        <f>IF(N299="sníž. přenesená",J299,0)</f>
        <v>0</v>
      </c>
      <c r="BI299" s="170">
        <f>IF(N299="nulová",J299,0)</f>
        <v>0</v>
      </c>
      <c r="BJ299" s="18" t="s">
        <v>80</v>
      </c>
      <c r="BK299" s="170">
        <f>ROUND(I299*H299,2)</f>
        <v>0</v>
      </c>
      <c r="BL299" s="18" t="s">
        <v>272</v>
      </c>
      <c r="BM299" s="169" t="s">
        <v>621</v>
      </c>
    </row>
    <row r="300" spans="1:65" s="13" customFormat="1" x14ac:dyDescent="0.2">
      <c r="B300" s="357"/>
      <c r="C300" s="358"/>
      <c r="D300" s="359" t="s">
        <v>194</v>
      </c>
      <c r="E300" s="360" t="s">
        <v>3</v>
      </c>
      <c r="F300" s="361" t="s">
        <v>622</v>
      </c>
      <c r="G300" s="358"/>
      <c r="H300" s="362">
        <v>6</v>
      </c>
      <c r="I300" s="180"/>
      <c r="J300" s="358"/>
      <c r="L300" s="178"/>
      <c r="M300" s="181"/>
      <c r="N300" s="182"/>
      <c r="O300" s="182"/>
      <c r="P300" s="182"/>
      <c r="Q300" s="182"/>
      <c r="R300" s="182"/>
      <c r="S300" s="182"/>
      <c r="T300" s="183"/>
      <c r="AT300" s="179" t="s">
        <v>194</v>
      </c>
      <c r="AU300" s="179" t="s">
        <v>82</v>
      </c>
      <c r="AV300" s="13" t="s">
        <v>82</v>
      </c>
      <c r="AW300" s="13" t="s">
        <v>33</v>
      </c>
      <c r="AX300" s="13" t="s">
        <v>80</v>
      </c>
      <c r="AY300" s="179" t="s">
        <v>138</v>
      </c>
    </row>
    <row r="301" spans="1:65" s="2" customFormat="1" ht="16.399999999999999" customHeight="1" x14ac:dyDescent="0.2">
      <c r="A301" s="33"/>
      <c r="B301" s="300"/>
      <c r="C301" s="373" t="s">
        <v>623</v>
      </c>
      <c r="D301" s="373" t="s">
        <v>330</v>
      </c>
      <c r="E301" s="374" t="s">
        <v>624</v>
      </c>
      <c r="F301" s="375" t="s">
        <v>625</v>
      </c>
      <c r="G301" s="376" t="s">
        <v>222</v>
      </c>
      <c r="H301" s="377">
        <v>6.12</v>
      </c>
      <c r="I301" s="196"/>
      <c r="J301" s="378">
        <f>ROUND(I301*H301,2)</f>
        <v>0</v>
      </c>
      <c r="K301" s="197"/>
      <c r="L301" s="198"/>
      <c r="M301" s="199" t="s">
        <v>3</v>
      </c>
      <c r="N301" s="200" t="s">
        <v>44</v>
      </c>
      <c r="O301" s="54"/>
      <c r="P301" s="167">
        <f>O301*H301</f>
        <v>0</v>
      </c>
      <c r="Q301" s="167">
        <v>1.7000000000000001E-4</v>
      </c>
      <c r="R301" s="167">
        <f>Q301*H301</f>
        <v>1.0404000000000001E-3</v>
      </c>
      <c r="S301" s="167">
        <v>0</v>
      </c>
      <c r="T301" s="168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9" t="s">
        <v>365</v>
      </c>
      <c r="AT301" s="169" t="s">
        <v>330</v>
      </c>
      <c r="AU301" s="169" t="s">
        <v>82</v>
      </c>
      <c r="AY301" s="18" t="s">
        <v>138</v>
      </c>
      <c r="BE301" s="170">
        <f>IF(N301="základní",J301,0)</f>
        <v>0</v>
      </c>
      <c r="BF301" s="170">
        <f>IF(N301="snížená",J301,0)</f>
        <v>0</v>
      </c>
      <c r="BG301" s="170">
        <f>IF(N301="zákl. přenesená",J301,0)</f>
        <v>0</v>
      </c>
      <c r="BH301" s="170">
        <f>IF(N301="sníž. přenesená",J301,0)</f>
        <v>0</v>
      </c>
      <c r="BI301" s="170">
        <f>IF(N301="nulová",J301,0)</f>
        <v>0</v>
      </c>
      <c r="BJ301" s="18" t="s">
        <v>80</v>
      </c>
      <c r="BK301" s="170">
        <f>ROUND(I301*H301,2)</f>
        <v>0</v>
      </c>
      <c r="BL301" s="18" t="s">
        <v>272</v>
      </c>
      <c r="BM301" s="169" t="s">
        <v>626</v>
      </c>
    </row>
    <row r="302" spans="1:65" s="13" customFormat="1" x14ac:dyDescent="0.2">
      <c r="B302" s="357"/>
      <c r="C302" s="358"/>
      <c r="D302" s="359" t="s">
        <v>194</v>
      </c>
      <c r="E302" s="358"/>
      <c r="F302" s="361" t="s">
        <v>627</v>
      </c>
      <c r="G302" s="358"/>
      <c r="H302" s="362">
        <v>6.12</v>
      </c>
      <c r="I302" s="180"/>
      <c r="J302" s="358"/>
      <c r="L302" s="178"/>
      <c r="M302" s="181"/>
      <c r="N302" s="182"/>
      <c r="O302" s="182"/>
      <c r="P302" s="182"/>
      <c r="Q302" s="182"/>
      <c r="R302" s="182"/>
      <c r="S302" s="182"/>
      <c r="T302" s="183"/>
      <c r="AT302" s="179" t="s">
        <v>194</v>
      </c>
      <c r="AU302" s="179" t="s">
        <v>82</v>
      </c>
      <c r="AV302" s="13" t="s">
        <v>82</v>
      </c>
      <c r="AW302" s="13" t="s">
        <v>4</v>
      </c>
      <c r="AX302" s="13" t="s">
        <v>80</v>
      </c>
      <c r="AY302" s="179" t="s">
        <v>138</v>
      </c>
    </row>
    <row r="303" spans="1:65" s="2" customFormat="1" ht="21" customHeight="1" x14ac:dyDescent="0.2">
      <c r="A303" s="33"/>
      <c r="B303" s="300"/>
      <c r="C303" s="351" t="s">
        <v>628</v>
      </c>
      <c r="D303" s="351" t="s">
        <v>139</v>
      </c>
      <c r="E303" s="352" t="s">
        <v>629</v>
      </c>
      <c r="F303" s="353" t="s">
        <v>630</v>
      </c>
      <c r="G303" s="354" t="s">
        <v>192</v>
      </c>
      <c r="H303" s="355">
        <v>14.94</v>
      </c>
      <c r="I303" s="162"/>
      <c r="J303" s="356">
        <f>ROUND(I303*H303,2)</f>
        <v>0</v>
      </c>
      <c r="K303" s="164"/>
      <c r="L303" s="34"/>
      <c r="M303" s="165" t="s">
        <v>3</v>
      </c>
      <c r="N303" s="166" t="s">
        <v>44</v>
      </c>
      <c r="O303" s="54"/>
      <c r="P303" s="167">
        <f>O303*H303</f>
        <v>0</v>
      </c>
      <c r="Q303" s="167">
        <v>5.0000000000000001E-4</v>
      </c>
      <c r="R303" s="167">
        <f>Q303*H303</f>
        <v>7.4700000000000001E-3</v>
      </c>
      <c r="S303" s="167">
        <v>0</v>
      </c>
      <c r="T303" s="168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9" t="s">
        <v>272</v>
      </c>
      <c r="AT303" s="169" t="s">
        <v>139</v>
      </c>
      <c r="AU303" s="169" t="s">
        <v>82</v>
      </c>
      <c r="AY303" s="18" t="s">
        <v>138</v>
      </c>
      <c r="BE303" s="170">
        <f>IF(N303="základní",J303,0)</f>
        <v>0</v>
      </c>
      <c r="BF303" s="170">
        <f>IF(N303="snížená",J303,0)</f>
        <v>0</v>
      </c>
      <c r="BG303" s="170">
        <f>IF(N303="zákl. přenesená",J303,0)</f>
        <v>0</v>
      </c>
      <c r="BH303" s="170">
        <f>IF(N303="sníž. přenesená",J303,0)</f>
        <v>0</v>
      </c>
      <c r="BI303" s="170">
        <f>IF(N303="nulová",J303,0)</f>
        <v>0</v>
      </c>
      <c r="BJ303" s="18" t="s">
        <v>80</v>
      </c>
      <c r="BK303" s="170">
        <f>ROUND(I303*H303,2)</f>
        <v>0</v>
      </c>
      <c r="BL303" s="18" t="s">
        <v>272</v>
      </c>
      <c r="BM303" s="169" t="s">
        <v>631</v>
      </c>
    </row>
    <row r="304" spans="1:65" s="13" customFormat="1" x14ac:dyDescent="0.2">
      <c r="B304" s="357"/>
      <c r="C304" s="358"/>
      <c r="D304" s="359" t="s">
        <v>194</v>
      </c>
      <c r="E304" s="360" t="s">
        <v>3</v>
      </c>
      <c r="F304" s="361" t="s">
        <v>632</v>
      </c>
      <c r="G304" s="358"/>
      <c r="H304" s="362">
        <v>16.02</v>
      </c>
      <c r="I304" s="180"/>
      <c r="J304" s="358"/>
      <c r="L304" s="178"/>
      <c r="M304" s="181"/>
      <c r="N304" s="182"/>
      <c r="O304" s="182"/>
      <c r="P304" s="182"/>
      <c r="Q304" s="182"/>
      <c r="R304" s="182"/>
      <c r="S304" s="182"/>
      <c r="T304" s="183"/>
      <c r="AT304" s="179" t="s">
        <v>194</v>
      </c>
      <c r="AU304" s="179" t="s">
        <v>82</v>
      </c>
      <c r="AV304" s="13" t="s">
        <v>82</v>
      </c>
      <c r="AW304" s="13" t="s">
        <v>33</v>
      </c>
      <c r="AX304" s="13" t="s">
        <v>73</v>
      </c>
      <c r="AY304" s="179" t="s">
        <v>138</v>
      </c>
    </row>
    <row r="305" spans="1:65" s="13" customFormat="1" x14ac:dyDescent="0.2">
      <c r="B305" s="357"/>
      <c r="C305" s="358"/>
      <c r="D305" s="359" t="s">
        <v>194</v>
      </c>
      <c r="E305" s="360" t="s">
        <v>3</v>
      </c>
      <c r="F305" s="361" t="s">
        <v>633</v>
      </c>
      <c r="G305" s="358"/>
      <c r="H305" s="362">
        <v>-1.08</v>
      </c>
      <c r="I305" s="180"/>
      <c r="J305" s="358"/>
      <c r="L305" s="178"/>
      <c r="M305" s="181"/>
      <c r="N305" s="182"/>
      <c r="O305" s="182"/>
      <c r="P305" s="182"/>
      <c r="Q305" s="182"/>
      <c r="R305" s="182"/>
      <c r="S305" s="182"/>
      <c r="T305" s="183"/>
      <c r="AT305" s="179" t="s">
        <v>194</v>
      </c>
      <c r="AU305" s="179" t="s">
        <v>82</v>
      </c>
      <c r="AV305" s="13" t="s">
        <v>82</v>
      </c>
      <c r="AW305" s="13" t="s">
        <v>33</v>
      </c>
      <c r="AX305" s="13" t="s">
        <v>73</v>
      </c>
      <c r="AY305" s="179" t="s">
        <v>138</v>
      </c>
    </row>
    <row r="306" spans="1:65" s="14" customFormat="1" x14ac:dyDescent="0.2">
      <c r="B306" s="364"/>
      <c r="C306" s="365"/>
      <c r="D306" s="359" t="s">
        <v>194</v>
      </c>
      <c r="E306" s="366" t="s">
        <v>3</v>
      </c>
      <c r="F306" s="367" t="s">
        <v>201</v>
      </c>
      <c r="G306" s="365"/>
      <c r="H306" s="368">
        <v>14.94</v>
      </c>
      <c r="I306" s="186"/>
      <c r="J306" s="365"/>
      <c r="L306" s="184"/>
      <c r="M306" s="187"/>
      <c r="N306" s="188"/>
      <c r="O306" s="188"/>
      <c r="P306" s="188"/>
      <c r="Q306" s="188"/>
      <c r="R306" s="188"/>
      <c r="S306" s="188"/>
      <c r="T306" s="189"/>
      <c r="AT306" s="185" t="s">
        <v>194</v>
      </c>
      <c r="AU306" s="185" t="s">
        <v>82</v>
      </c>
      <c r="AV306" s="14" t="s">
        <v>137</v>
      </c>
      <c r="AW306" s="14" t="s">
        <v>33</v>
      </c>
      <c r="AX306" s="14" t="s">
        <v>80</v>
      </c>
      <c r="AY306" s="185" t="s">
        <v>138</v>
      </c>
    </row>
    <row r="307" spans="1:65" s="2" customFormat="1" ht="21" customHeight="1" x14ac:dyDescent="0.2">
      <c r="A307" s="33"/>
      <c r="B307" s="300"/>
      <c r="C307" s="373" t="s">
        <v>634</v>
      </c>
      <c r="D307" s="373" t="s">
        <v>330</v>
      </c>
      <c r="E307" s="374" t="s">
        <v>635</v>
      </c>
      <c r="F307" s="375" t="s">
        <v>636</v>
      </c>
      <c r="G307" s="376" t="s">
        <v>192</v>
      </c>
      <c r="H307" s="377">
        <v>16.434000000000001</v>
      </c>
      <c r="I307" s="196"/>
      <c r="J307" s="378">
        <f>ROUND(I307*H307,2)</f>
        <v>0</v>
      </c>
      <c r="K307" s="197"/>
      <c r="L307" s="198"/>
      <c r="M307" s="199" t="s">
        <v>3</v>
      </c>
      <c r="N307" s="200" t="s">
        <v>44</v>
      </c>
      <c r="O307" s="54"/>
      <c r="P307" s="167">
        <f>O307*H307</f>
        <v>0</v>
      </c>
      <c r="Q307" s="167">
        <v>1.8500000000000001E-3</v>
      </c>
      <c r="R307" s="167">
        <f>Q307*H307</f>
        <v>3.0402900000000004E-2</v>
      </c>
      <c r="S307" s="167">
        <v>0</v>
      </c>
      <c r="T307" s="168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9" t="s">
        <v>365</v>
      </c>
      <c r="AT307" s="169" t="s">
        <v>330</v>
      </c>
      <c r="AU307" s="169" t="s">
        <v>82</v>
      </c>
      <c r="AY307" s="18" t="s">
        <v>138</v>
      </c>
      <c r="BE307" s="170">
        <f>IF(N307="základní",J307,0)</f>
        <v>0</v>
      </c>
      <c r="BF307" s="170">
        <f>IF(N307="snížená",J307,0)</f>
        <v>0</v>
      </c>
      <c r="BG307" s="170">
        <f>IF(N307="zákl. přenesená",J307,0)</f>
        <v>0</v>
      </c>
      <c r="BH307" s="170">
        <f>IF(N307="sníž. přenesená",J307,0)</f>
        <v>0</v>
      </c>
      <c r="BI307" s="170">
        <f>IF(N307="nulová",J307,0)</f>
        <v>0</v>
      </c>
      <c r="BJ307" s="18" t="s">
        <v>80</v>
      </c>
      <c r="BK307" s="170">
        <f>ROUND(I307*H307,2)</f>
        <v>0</v>
      </c>
      <c r="BL307" s="18" t="s">
        <v>272</v>
      </c>
      <c r="BM307" s="169" t="s">
        <v>637</v>
      </c>
    </row>
    <row r="308" spans="1:65" s="13" customFormat="1" x14ac:dyDescent="0.2">
      <c r="B308" s="357"/>
      <c r="C308" s="358"/>
      <c r="D308" s="359" t="s">
        <v>194</v>
      </c>
      <c r="E308" s="358"/>
      <c r="F308" s="361" t="s">
        <v>638</v>
      </c>
      <c r="G308" s="358"/>
      <c r="H308" s="362">
        <v>16.434000000000001</v>
      </c>
      <c r="I308" s="180"/>
      <c r="J308" s="358"/>
      <c r="L308" s="178"/>
      <c r="M308" s="181"/>
      <c r="N308" s="182"/>
      <c r="O308" s="182"/>
      <c r="P308" s="182"/>
      <c r="Q308" s="182"/>
      <c r="R308" s="182"/>
      <c r="S308" s="182"/>
      <c r="T308" s="183"/>
      <c r="AT308" s="179" t="s">
        <v>194</v>
      </c>
      <c r="AU308" s="179" t="s">
        <v>82</v>
      </c>
      <c r="AV308" s="13" t="s">
        <v>82</v>
      </c>
      <c r="AW308" s="13" t="s">
        <v>4</v>
      </c>
      <c r="AX308" s="13" t="s">
        <v>80</v>
      </c>
      <c r="AY308" s="179" t="s">
        <v>138</v>
      </c>
    </row>
    <row r="309" spans="1:65" s="2" customFormat="1" ht="31.9" customHeight="1" x14ac:dyDescent="0.2">
      <c r="A309" s="33"/>
      <c r="B309" s="300"/>
      <c r="C309" s="351" t="s">
        <v>639</v>
      </c>
      <c r="D309" s="351" t="s">
        <v>139</v>
      </c>
      <c r="E309" s="352" t="s">
        <v>640</v>
      </c>
      <c r="F309" s="353" t="s">
        <v>641</v>
      </c>
      <c r="G309" s="354" t="s">
        <v>456</v>
      </c>
      <c r="H309" s="203"/>
      <c r="I309" s="162"/>
      <c r="J309" s="356">
        <f>ROUND(I309*H309,2)</f>
        <v>0</v>
      </c>
      <c r="K309" s="164"/>
      <c r="L309" s="34"/>
      <c r="M309" s="165" t="s">
        <v>3</v>
      </c>
      <c r="N309" s="166" t="s">
        <v>44</v>
      </c>
      <c r="O309" s="54"/>
      <c r="P309" s="167">
        <f>O309*H309</f>
        <v>0</v>
      </c>
      <c r="Q309" s="167">
        <v>0</v>
      </c>
      <c r="R309" s="167">
        <f>Q309*H309</f>
        <v>0</v>
      </c>
      <c r="S309" s="167">
        <v>0</v>
      </c>
      <c r="T309" s="168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9" t="s">
        <v>272</v>
      </c>
      <c r="AT309" s="169" t="s">
        <v>139</v>
      </c>
      <c r="AU309" s="169" t="s">
        <v>82</v>
      </c>
      <c r="AY309" s="18" t="s">
        <v>138</v>
      </c>
      <c r="BE309" s="170">
        <f>IF(N309="základní",J309,0)</f>
        <v>0</v>
      </c>
      <c r="BF309" s="170">
        <f>IF(N309="snížená",J309,0)</f>
        <v>0</v>
      </c>
      <c r="BG309" s="170">
        <f>IF(N309="zákl. přenesená",J309,0)</f>
        <v>0</v>
      </c>
      <c r="BH309" s="170">
        <f>IF(N309="sníž. přenesená",J309,0)</f>
        <v>0</v>
      </c>
      <c r="BI309" s="170">
        <f>IF(N309="nulová",J309,0)</f>
        <v>0</v>
      </c>
      <c r="BJ309" s="18" t="s">
        <v>80</v>
      </c>
      <c r="BK309" s="170">
        <f>ROUND(I309*H309,2)</f>
        <v>0</v>
      </c>
      <c r="BL309" s="18" t="s">
        <v>272</v>
      </c>
      <c r="BM309" s="169" t="s">
        <v>642</v>
      </c>
    </row>
    <row r="310" spans="1:65" s="12" customFormat="1" ht="22.9" customHeight="1" x14ac:dyDescent="0.25">
      <c r="B310" s="344"/>
      <c r="C310" s="345"/>
      <c r="D310" s="346" t="s">
        <v>72</v>
      </c>
      <c r="E310" s="349" t="s">
        <v>643</v>
      </c>
      <c r="F310" s="349" t="s">
        <v>644</v>
      </c>
      <c r="G310" s="345"/>
      <c r="H310" s="345"/>
      <c r="I310" s="148"/>
      <c r="J310" s="350">
        <f>BK310</f>
        <v>0</v>
      </c>
      <c r="L310" s="145"/>
      <c r="M310" s="150"/>
      <c r="N310" s="151"/>
      <c r="O310" s="151"/>
      <c r="P310" s="152">
        <f>SUM(P311:P321)</f>
        <v>0</v>
      </c>
      <c r="Q310" s="151"/>
      <c r="R310" s="152">
        <f>SUM(R311:R321)</f>
        <v>5.4824980000000002E-2</v>
      </c>
      <c r="S310" s="151"/>
      <c r="T310" s="153">
        <f>SUM(T311:T321)</f>
        <v>0</v>
      </c>
      <c r="AR310" s="146" t="s">
        <v>82</v>
      </c>
      <c r="AT310" s="154" t="s">
        <v>72</v>
      </c>
      <c r="AU310" s="154" t="s">
        <v>80</v>
      </c>
      <c r="AY310" s="146" t="s">
        <v>138</v>
      </c>
      <c r="BK310" s="155">
        <f>SUM(BK311:BK321)</f>
        <v>0</v>
      </c>
    </row>
    <row r="311" spans="1:65" s="2" customFormat="1" ht="31.9" customHeight="1" x14ac:dyDescent="0.2">
      <c r="A311" s="33"/>
      <c r="B311" s="300"/>
      <c r="C311" s="351" t="s">
        <v>328</v>
      </c>
      <c r="D311" s="351" t="s">
        <v>139</v>
      </c>
      <c r="E311" s="352" t="s">
        <v>645</v>
      </c>
      <c r="F311" s="353" t="s">
        <v>646</v>
      </c>
      <c r="G311" s="354" t="s">
        <v>192</v>
      </c>
      <c r="H311" s="355">
        <v>391.60700000000003</v>
      </c>
      <c r="I311" s="162"/>
      <c r="J311" s="356">
        <f>ROUND(I311*H311,2)</f>
        <v>0</v>
      </c>
      <c r="K311" s="164"/>
      <c r="L311" s="34"/>
      <c r="M311" s="165" t="s">
        <v>3</v>
      </c>
      <c r="N311" s="166" t="s">
        <v>44</v>
      </c>
      <c r="O311" s="54"/>
      <c r="P311" s="167">
        <f>O311*H311</f>
        <v>0</v>
      </c>
      <c r="Q311" s="167">
        <v>1.3999999999999999E-4</v>
      </c>
      <c r="R311" s="167">
        <f>Q311*H311</f>
        <v>5.4824980000000002E-2</v>
      </c>
      <c r="S311" s="167">
        <v>0</v>
      </c>
      <c r="T311" s="168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9" t="s">
        <v>272</v>
      </c>
      <c r="AT311" s="169" t="s">
        <v>139</v>
      </c>
      <c r="AU311" s="169" t="s">
        <v>82</v>
      </c>
      <c r="AY311" s="18" t="s">
        <v>138</v>
      </c>
      <c r="BE311" s="170">
        <f>IF(N311="základní",J311,0)</f>
        <v>0</v>
      </c>
      <c r="BF311" s="170">
        <f>IF(N311="snížená",J311,0)</f>
        <v>0</v>
      </c>
      <c r="BG311" s="170">
        <f>IF(N311="zákl. přenesená",J311,0)</f>
        <v>0</v>
      </c>
      <c r="BH311" s="170">
        <f>IF(N311="sníž. přenesená",J311,0)</f>
        <v>0</v>
      </c>
      <c r="BI311" s="170">
        <f>IF(N311="nulová",J311,0)</f>
        <v>0</v>
      </c>
      <c r="BJ311" s="18" t="s">
        <v>80</v>
      </c>
      <c r="BK311" s="170">
        <f>ROUND(I311*H311,2)</f>
        <v>0</v>
      </c>
      <c r="BL311" s="18" t="s">
        <v>272</v>
      </c>
      <c r="BM311" s="169" t="s">
        <v>647</v>
      </c>
    </row>
    <row r="312" spans="1:65" s="13" customFormat="1" x14ac:dyDescent="0.2">
      <c r="B312" s="357"/>
      <c r="C312" s="358"/>
      <c r="D312" s="359" t="s">
        <v>194</v>
      </c>
      <c r="E312" s="360" t="s">
        <v>3</v>
      </c>
      <c r="F312" s="361" t="s">
        <v>483</v>
      </c>
      <c r="G312" s="358"/>
      <c r="H312" s="362">
        <v>44.7</v>
      </c>
      <c r="I312" s="180"/>
      <c r="J312" s="358"/>
      <c r="L312" s="178"/>
      <c r="M312" s="181"/>
      <c r="N312" s="182"/>
      <c r="O312" s="182"/>
      <c r="P312" s="182"/>
      <c r="Q312" s="182"/>
      <c r="R312" s="182"/>
      <c r="S312" s="182"/>
      <c r="T312" s="183"/>
      <c r="AT312" s="179" t="s">
        <v>194</v>
      </c>
      <c r="AU312" s="179" t="s">
        <v>82</v>
      </c>
      <c r="AV312" s="13" t="s">
        <v>82</v>
      </c>
      <c r="AW312" s="13" t="s">
        <v>33</v>
      </c>
      <c r="AX312" s="13" t="s">
        <v>73</v>
      </c>
      <c r="AY312" s="179" t="s">
        <v>138</v>
      </c>
    </row>
    <row r="313" spans="1:65" s="13" customFormat="1" x14ac:dyDescent="0.2">
      <c r="B313" s="357"/>
      <c r="C313" s="358"/>
      <c r="D313" s="359" t="s">
        <v>194</v>
      </c>
      <c r="E313" s="360" t="s">
        <v>3</v>
      </c>
      <c r="F313" s="361" t="s">
        <v>479</v>
      </c>
      <c r="G313" s="358"/>
      <c r="H313" s="362">
        <v>23.140999999999998</v>
      </c>
      <c r="I313" s="180"/>
      <c r="J313" s="358"/>
      <c r="L313" s="178"/>
      <c r="M313" s="181"/>
      <c r="N313" s="182"/>
      <c r="O313" s="182"/>
      <c r="P313" s="182"/>
      <c r="Q313" s="182"/>
      <c r="R313" s="182"/>
      <c r="S313" s="182"/>
      <c r="T313" s="183"/>
      <c r="AT313" s="179" t="s">
        <v>194</v>
      </c>
      <c r="AU313" s="179" t="s">
        <v>82</v>
      </c>
      <c r="AV313" s="13" t="s">
        <v>82</v>
      </c>
      <c r="AW313" s="13" t="s">
        <v>33</v>
      </c>
      <c r="AX313" s="13" t="s">
        <v>73</v>
      </c>
      <c r="AY313" s="179" t="s">
        <v>138</v>
      </c>
    </row>
    <row r="314" spans="1:65" s="13" customFormat="1" x14ac:dyDescent="0.2">
      <c r="B314" s="357"/>
      <c r="C314" s="358"/>
      <c r="D314" s="359" t="s">
        <v>194</v>
      </c>
      <c r="E314" s="360" t="s">
        <v>3</v>
      </c>
      <c r="F314" s="361" t="s">
        <v>270</v>
      </c>
      <c r="G314" s="358"/>
      <c r="H314" s="362">
        <v>8.2420000000000009</v>
      </c>
      <c r="I314" s="180"/>
      <c r="J314" s="358"/>
      <c r="L314" s="178"/>
      <c r="M314" s="181"/>
      <c r="N314" s="182"/>
      <c r="O314" s="182"/>
      <c r="P314" s="182"/>
      <c r="Q314" s="182"/>
      <c r="R314" s="182"/>
      <c r="S314" s="182"/>
      <c r="T314" s="183"/>
      <c r="AT314" s="179" t="s">
        <v>194</v>
      </c>
      <c r="AU314" s="179" t="s">
        <v>82</v>
      </c>
      <c r="AV314" s="13" t="s">
        <v>82</v>
      </c>
      <c r="AW314" s="13" t="s">
        <v>33</v>
      </c>
      <c r="AX314" s="13" t="s">
        <v>73</v>
      </c>
      <c r="AY314" s="179" t="s">
        <v>138</v>
      </c>
    </row>
    <row r="315" spans="1:65" s="13" customFormat="1" x14ac:dyDescent="0.2">
      <c r="B315" s="357"/>
      <c r="C315" s="358"/>
      <c r="D315" s="359" t="s">
        <v>194</v>
      </c>
      <c r="E315" s="360" t="s">
        <v>3</v>
      </c>
      <c r="F315" s="361" t="s">
        <v>271</v>
      </c>
      <c r="G315" s="358"/>
      <c r="H315" s="362">
        <v>76.319999999999993</v>
      </c>
      <c r="I315" s="180"/>
      <c r="J315" s="358"/>
      <c r="L315" s="178"/>
      <c r="M315" s="181"/>
      <c r="N315" s="182"/>
      <c r="O315" s="182"/>
      <c r="P315" s="182"/>
      <c r="Q315" s="182"/>
      <c r="R315" s="182"/>
      <c r="S315" s="182"/>
      <c r="T315" s="183"/>
      <c r="AT315" s="179" t="s">
        <v>194</v>
      </c>
      <c r="AU315" s="179" t="s">
        <v>82</v>
      </c>
      <c r="AV315" s="13" t="s">
        <v>82</v>
      </c>
      <c r="AW315" s="13" t="s">
        <v>33</v>
      </c>
      <c r="AX315" s="13" t="s">
        <v>73</v>
      </c>
      <c r="AY315" s="179" t="s">
        <v>138</v>
      </c>
    </row>
    <row r="316" spans="1:65" s="13" customFormat="1" x14ac:dyDescent="0.2">
      <c r="B316" s="357"/>
      <c r="C316" s="358"/>
      <c r="D316" s="359" t="s">
        <v>194</v>
      </c>
      <c r="E316" s="360" t="s">
        <v>3</v>
      </c>
      <c r="F316" s="361" t="s">
        <v>276</v>
      </c>
      <c r="G316" s="358"/>
      <c r="H316" s="362">
        <v>1.4630000000000001</v>
      </c>
      <c r="I316" s="180"/>
      <c r="J316" s="358"/>
      <c r="L316" s="178"/>
      <c r="M316" s="181"/>
      <c r="N316" s="182"/>
      <c r="O316" s="182"/>
      <c r="P316" s="182"/>
      <c r="Q316" s="182"/>
      <c r="R316" s="182"/>
      <c r="S316" s="182"/>
      <c r="T316" s="183"/>
      <c r="AT316" s="179" t="s">
        <v>194</v>
      </c>
      <c r="AU316" s="179" t="s">
        <v>82</v>
      </c>
      <c r="AV316" s="13" t="s">
        <v>82</v>
      </c>
      <c r="AW316" s="13" t="s">
        <v>33</v>
      </c>
      <c r="AX316" s="13" t="s">
        <v>73</v>
      </c>
      <c r="AY316" s="179" t="s">
        <v>138</v>
      </c>
    </row>
    <row r="317" spans="1:65" s="13" customFormat="1" x14ac:dyDescent="0.2">
      <c r="B317" s="357"/>
      <c r="C317" s="358"/>
      <c r="D317" s="359" t="s">
        <v>194</v>
      </c>
      <c r="E317" s="360" t="s">
        <v>3</v>
      </c>
      <c r="F317" s="361" t="s">
        <v>277</v>
      </c>
      <c r="G317" s="358"/>
      <c r="H317" s="362">
        <v>1.538</v>
      </c>
      <c r="I317" s="180"/>
      <c r="J317" s="358"/>
      <c r="L317" s="178"/>
      <c r="M317" s="181"/>
      <c r="N317" s="182"/>
      <c r="O317" s="182"/>
      <c r="P317" s="182"/>
      <c r="Q317" s="182"/>
      <c r="R317" s="182"/>
      <c r="S317" s="182"/>
      <c r="T317" s="183"/>
      <c r="AT317" s="179" t="s">
        <v>194</v>
      </c>
      <c r="AU317" s="179" t="s">
        <v>82</v>
      </c>
      <c r="AV317" s="13" t="s">
        <v>82</v>
      </c>
      <c r="AW317" s="13" t="s">
        <v>33</v>
      </c>
      <c r="AX317" s="13" t="s">
        <v>73</v>
      </c>
      <c r="AY317" s="179" t="s">
        <v>138</v>
      </c>
    </row>
    <row r="318" spans="1:65" s="13" customFormat="1" x14ac:dyDescent="0.2">
      <c r="B318" s="357"/>
      <c r="C318" s="358"/>
      <c r="D318" s="359" t="s">
        <v>194</v>
      </c>
      <c r="E318" s="360" t="s">
        <v>3</v>
      </c>
      <c r="F318" s="361" t="s">
        <v>648</v>
      </c>
      <c r="G318" s="358"/>
      <c r="H318" s="362">
        <v>99.221000000000004</v>
      </c>
      <c r="I318" s="180"/>
      <c r="J318" s="358"/>
      <c r="L318" s="178"/>
      <c r="M318" s="181"/>
      <c r="N318" s="182"/>
      <c r="O318" s="182"/>
      <c r="P318" s="182"/>
      <c r="Q318" s="182"/>
      <c r="R318" s="182"/>
      <c r="S318" s="182"/>
      <c r="T318" s="183"/>
      <c r="AT318" s="179" t="s">
        <v>194</v>
      </c>
      <c r="AU318" s="179" t="s">
        <v>82</v>
      </c>
      <c r="AV318" s="13" t="s">
        <v>82</v>
      </c>
      <c r="AW318" s="13" t="s">
        <v>33</v>
      </c>
      <c r="AX318" s="13" t="s">
        <v>73</v>
      </c>
      <c r="AY318" s="179" t="s">
        <v>138</v>
      </c>
    </row>
    <row r="319" spans="1:65" s="13" customFormat="1" x14ac:dyDescent="0.2">
      <c r="B319" s="357"/>
      <c r="C319" s="358"/>
      <c r="D319" s="359" t="s">
        <v>194</v>
      </c>
      <c r="E319" s="360" t="s">
        <v>3</v>
      </c>
      <c r="F319" s="361" t="s">
        <v>649</v>
      </c>
      <c r="G319" s="358"/>
      <c r="H319" s="362">
        <v>46.281999999999996</v>
      </c>
      <c r="I319" s="180"/>
      <c r="J319" s="358"/>
      <c r="L319" s="178"/>
      <c r="M319" s="181"/>
      <c r="N319" s="182"/>
      <c r="O319" s="182"/>
      <c r="P319" s="182"/>
      <c r="Q319" s="182"/>
      <c r="R319" s="182"/>
      <c r="S319" s="182"/>
      <c r="T319" s="183"/>
      <c r="AT319" s="179" t="s">
        <v>194</v>
      </c>
      <c r="AU319" s="179" t="s">
        <v>82</v>
      </c>
      <c r="AV319" s="13" t="s">
        <v>82</v>
      </c>
      <c r="AW319" s="13" t="s">
        <v>33</v>
      </c>
      <c r="AX319" s="13" t="s">
        <v>73</v>
      </c>
      <c r="AY319" s="179" t="s">
        <v>138</v>
      </c>
    </row>
    <row r="320" spans="1:65" s="13" customFormat="1" x14ac:dyDescent="0.2">
      <c r="B320" s="357"/>
      <c r="C320" s="358"/>
      <c r="D320" s="359" t="s">
        <v>194</v>
      </c>
      <c r="E320" s="360" t="s">
        <v>3</v>
      </c>
      <c r="F320" s="361" t="s">
        <v>650</v>
      </c>
      <c r="G320" s="358"/>
      <c r="H320" s="362">
        <v>90.7</v>
      </c>
      <c r="I320" s="180"/>
      <c r="J320" s="358"/>
      <c r="L320" s="178"/>
      <c r="M320" s="181"/>
      <c r="N320" s="182"/>
      <c r="O320" s="182"/>
      <c r="P320" s="182"/>
      <c r="Q320" s="182"/>
      <c r="R320" s="182"/>
      <c r="S320" s="182"/>
      <c r="T320" s="183"/>
      <c r="AT320" s="179" t="s">
        <v>194</v>
      </c>
      <c r="AU320" s="179" t="s">
        <v>82</v>
      </c>
      <c r="AV320" s="13" t="s">
        <v>82</v>
      </c>
      <c r="AW320" s="13" t="s">
        <v>33</v>
      </c>
      <c r="AX320" s="13" t="s">
        <v>73</v>
      </c>
      <c r="AY320" s="179" t="s">
        <v>138</v>
      </c>
    </row>
    <row r="321" spans="1:65" s="14" customFormat="1" x14ac:dyDescent="0.2">
      <c r="B321" s="364"/>
      <c r="C321" s="365"/>
      <c r="D321" s="359" t="s">
        <v>194</v>
      </c>
      <c r="E321" s="366" t="s">
        <v>3</v>
      </c>
      <c r="F321" s="367" t="s">
        <v>201</v>
      </c>
      <c r="G321" s="365"/>
      <c r="H321" s="368">
        <v>391.60700000000003</v>
      </c>
      <c r="I321" s="186"/>
      <c r="J321" s="365"/>
      <c r="L321" s="184"/>
      <c r="M321" s="187"/>
      <c r="N321" s="188"/>
      <c r="O321" s="188"/>
      <c r="P321" s="188"/>
      <c r="Q321" s="188"/>
      <c r="R321" s="188"/>
      <c r="S321" s="188"/>
      <c r="T321" s="189"/>
      <c r="AT321" s="185" t="s">
        <v>194</v>
      </c>
      <c r="AU321" s="185" t="s">
        <v>82</v>
      </c>
      <c r="AV321" s="14" t="s">
        <v>137</v>
      </c>
      <c r="AW321" s="14" t="s">
        <v>33</v>
      </c>
      <c r="AX321" s="14" t="s">
        <v>80</v>
      </c>
      <c r="AY321" s="185" t="s">
        <v>138</v>
      </c>
    </row>
    <row r="322" spans="1:65" s="12" customFormat="1" ht="25.9" customHeight="1" x14ac:dyDescent="0.35">
      <c r="B322" s="344"/>
      <c r="C322" s="345"/>
      <c r="D322" s="346" t="s">
        <v>72</v>
      </c>
      <c r="E322" s="347" t="s">
        <v>655</v>
      </c>
      <c r="F322" s="347" t="s">
        <v>656</v>
      </c>
      <c r="G322" s="345"/>
      <c r="H322" s="345"/>
      <c r="I322" s="148"/>
      <c r="J322" s="348">
        <f>BK322</f>
        <v>0</v>
      </c>
      <c r="L322" s="145"/>
      <c r="M322" s="150"/>
      <c r="N322" s="151"/>
      <c r="O322" s="151"/>
      <c r="P322" s="152">
        <f>P323</f>
        <v>0</v>
      </c>
      <c r="Q322" s="151"/>
      <c r="R322" s="152">
        <f>R323</f>
        <v>0</v>
      </c>
      <c r="S322" s="151"/>
      <c r="T322" s="153">
        <f>T323</f>
        <v>0</v>
      </c>
      <c r="AR322" s="146" t="s">
        <v>137</v>
      </c>
      <c r="AT322" s="154" t="s">
        <v>72</v>
      </c>
      <c r="AU322" s="154" t="s">
        <v>73</v>
      </c>
      <c r="AY322" s="146" t="s">
        <v>138</v>
      </c>
      <c r="BK322" s="155">
        <f>BK323</f>
        <v>0</v>
      </c>
    </row>
    <row r="323" spans="1:65" s="2" customFormat="1" ht="16.399999999999999" customHeight="1" x14ac:dyDescent="0.2">
      <c r="A323" s="33"/>
      <c r="B323" s="300"/>
      <c r="C323" s="351" t="s">
        <v>657</v>
      </c>
      <c r="D323" s="351" t="s">
        <v>139</v>
      </c>
      <c r="E323" s="352" t="s">
        <v>658</v>
      </c>
      <c r="F323" s="353" t="s">
        <v>659</v>
      </c>
      <c r="G323" s="354" t="s">
        <v>660</v>
      </c>
      <c r="H323" s="355">
        <v>120</v>
      </c>
      <c r="I323" s="162"/>
      <c r="J323" s="356">
        <f>ROUND(I323*H323,2)</f>
        <v>0</v>
      </c>
      <c r="K323" s="164"/>
      <c r="L323" s="34"/>
      <c r="M323" s="165" t="s">
        <v>3</v>
      </c>
      <c r="N323" s="166" t="s">
        <v>44</v>
      </c>
      <c r="O323" s="54"/>
      <c r="P323" s="167">
        <f>O323*H323</f>
        <v>0</v>
      </c>
      <c r="Q323" s="167">
        <v>0</v>
      </c>
      <c r="R323" s="167">
        <f>Q323*H323</f>
        <v>0</v>
      </c>
      <c r="S323" s="167">
        <v>0</v>
      </c>
      <c r="T323" s="168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9" t="s">
        <v>661</v>
      </c>
      <c r="AT323" s="169" t="s">
        <v>139</v>
      </c>
      <c r="AU323" s="169" t="s">
        <v>80</v>
      </c>
      <c r="AY323" s="18" t="s">
        <v>138</v>
      </c>
      <c r="BE323" s="170">
        <f>IF(N323="základní",J323,0)</f>
        <v>0</v>
      </c>
      <c r="BF323" s="170">
        <f>IF(N323="snížená",J323,0)</f>
        <v>0</v>
      </c>
      <c r="BG323" s="170">
        <f>IF(N323="zákl. přenesená",J323,0)</f>
        <v>0</v>
      </c>
      <c r="BH323" s="170">
        <f>IF(N323="sníž. přenesená",J323,0)</f>
        <v>0</v>
      </c>
      <c r="BI323" s="170">
        <f>IF(N323="nulová",J323,0)</f>
        <v>0</v>
      </c>
      <c r="BJ323" s="18" t="s">
        <v>80</v>
      </c>
      <c r="BK323" s="170">
        <f>ROUND(I323*H323,2)</f>
        <v>0</v>
      </c>
      <c r="BL323" s="18" t="s">
        <v>661</v>
      </c>
      <c r="BM323" s="169" t="s">
        <v>662</v>
      </c>
    </row>
    <row r="324" spans="1:65" s="12" customFormat="1" ht="25.9" customHeight="1" x14ac:dyDescent="0.35">
      <c r="B324" s="344"/>
      <c r="C324" s="345"/>
      <c r="D324" s="346" t="s">
        <v>72</v>
      </c>
      <c r="E324" s="347" t="s">
        <v>135</v>
      </c>
      <c r="F324" s="347" t="s">
        <v>136</v>
      </c>
      <c r="G324" s="345"/>
      <c r="H324" s="345"/>
      <c r="I324" s="148"/>
      <c r="J324" s="348">
        <f>BK324</f>
        <v>0</v>
      </c>
      <c r="L324" s="145"/>
      <c r="M324" s="150"/>
      <c r="N324" s="151"/>
      <c r="O324" s="151"/>
      <c r="P324" s="152">
        <f>P325</f>
        <v>0</v>
      </c>
      <c r="Q324" s="151"/>
      <c r="R324" s="152">
        <f>R325</f>
        <v>0</v>
      </c>
      <c r="S324" s="151"/>
      <c r="T324" s="153">
        <f>T325</f>
        <v>0</v>
      </c>
      <c r="AR324" s="146" t="s">
        <v>137</v>
      </c>
      <c r="AT324" s="154" t="s">
        <v>72</v>
      </c>
      <c r="AU324" s="154" t="s">
        <v>73</v>
      </c>
      <c r="AY324" s="146" t="s">
        <v>138</v>
      </c>
      <c r="BK324" s="155">
        <f>SUM(BK325:BK326)</f>
        <v>0</v>
      </c>
    </row>
    <row r="325" spans="1:65" s="2" customFormat="1" ht="16.399999999999999" customHeight="1" x14ac:dyDescent="0.2">
      <c r="A325" s="33"/>
      <c r="B325" s="300"/>
      <c r="C325" s="351" t="s">
        <v>663</v>
      </c>
      <c r="D325" s="351" t="s">
        <v>139</v>
      </c>
      <c r="E325" s="352" t="s">
        <v>664</v>
      </c>
      <c r="F325" s="353" t="s">
        <v>665</v>
      </c>
      <c r="G325" s="354" t="s">
        <v>260</v>
      </c>
      <c r="H325" s="355">
        <v>2</v>
      </c>
      <c r="I325" s="162"/>
      <c r="J325" s="356">
        <f>ROUND(I325*H325,2)</f>
        <v>0</v>
      </c>
      <c r="K325" s="164"/>
      <c r="L325" s="34"/>
      <c r="M325" s="173" t="s">
        <v>3</v>
      </c>
      <c r="N325" s="174" t="s">
        <v>44</v>
      </c>
      <c r="O325" s="175"/>
      <c r="P325" s="176">
        <f>O325*H325</f>
        <v>0</v>
      </c>
      <c r="Q325" s="176">
        <v>0</v>
      </c>
      <c r="R325" s="176">
        <f>Q325*H325</f>
        <v>0</v>
      </c>
      <c r="S325" s="176">
        <v>0</v>
      </c>
      <c r="T325" s="177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9" t="s">
        <v>661</v>
      </c>
      <c r="AT325" s="169" t="s">
        <v>139</v>
      </c>
      <c r="AU325" s="169" t="s">
        <v>80</v>
      </c>
      <c r="AY325" s="18" t="s">
        <v>138</v>
      </c>
      <c r="BE325" s="170">
        <f>IF(N325="základní",J325,0)</f>
        <v>0</v>
      </c>
      <c r="BF325" s="170">
        <f>IF(N325="snížená",J325,0)</f>
        <v>0</v>
      </c>
      <c r="BG325" s="170">
        <f>IF(N325="zákl. přenesená",J325,0)</f>
        <v>0</v>
      </c>
      <c r="BH325" s="170">
        <f>IF(N325="sníž. přenesená",J325,0)</f>
        <v>0</v>
      </c>
      <c r="BI325" s="170">
        <f>IF(N325="nulová",J325,0)</f>
        <v>0</v>
      </c>
      <c r="BJ325" s="18" t="s">
        <v>80</v>
      </c>
      <c r="BK325" s="170">
        <f>ROUND(I325*H325,2)</f>
        <v>0</v>
      </c>
      <c r="BL325" s="18" t="s">
        <v>661</v>
      </c>
      <c r="BM325" s="169" t="s">
        <v>666</v>
      </c>
    </row>
    <row r="326" spans="1:65" s="290" customFormat="1" ht="23" x14ac:dyDescent="0.2">
      <c r="A326" s="288"/>
      <c r="B326" s="300"/>
      <c r="C326" s="351">
        <v>94</v>
      </c>
      <c r="D326" s="351" t="s">
        <v>139</v>
      </c>
      <c r="E326" s="352" t="s">
        <v>654</v>
      </c>
      <c r="F326" s="353" t="s">
        <v>890</v>
      </c>
      <c r="G326" s="354" t="s">
        <v>891</v>
      </c>
      <c r="H326" s="355">
        <v>25</v>
      </c>
      <c r="I326" s="162"/>
      <c r="J326" s="356">
        <f>ROUND(I326*H326,2)</f>
        <v>0</v>
      </c>
      <c r="K326" s="164"/>
      <c r="L326" s="34"/>
      <c r="M326" s="289" t="s">
        <v>3</v>
      </c>
      <c r="N326" s="174" t="s">
        <v>44</v>
      </c>
      <c r="O326" s="176">
        <v>0</v>
      </c>
      <c r="P326" s="176">
        <f>O326*H326</f>
        <v>0</v>
      </c>
      <c r="Q326" s="176">
        <v>0</v>
      </c>
      <c r="R326" s="176">
        <f>Q326*H326</f>
        <v>0</v>
      </c>
      <c r="S326" s="176">
        <v>0</v>
      </c>
      <c r="T326" s="177">
        <f>S326*H326</f>
        <v>0</v>
      </c>
      <c r="U326" s="288"/>
      <c r="V326" s="288"/>
      <c r="W326" s="288"/>
      <c r="X326" s="288"/>
      <c r="Y326" s="288"/>
      <c r="Z326" s="288"/>
      <c r="AA326" s="288"/>
      <c r="AB326" s="288"/>
      <c r="AC326" s="288"/>
      <c r="AD326" s="288"/>
      <c r="AE326" s="288"/>
      <c r="AR326" s="291" t="s">
        <v>661</v>
      </c>
      <c r="AT326" s="291" t="s">
        <v>139</v>
      </c>
      <c r="AU326" s="291" t="s">
        <v>80</v>
      </c>
      <c r="AY326" s="292" t="s">
        <v>138</v>
      </c>
      <c r="BE326" s="293">
        <f>IF(N326="základní",J326,0)</f>
        <v>0</v>
      </c>
      <c r="BF326" s="293">
        <f>IF(N326="snížená",J326,0)</f>
        <v>0</v>
      </c>
      <c r="BG326" s="293">
        <f>IF(N326="zákl. přenesená",J326,0)</f>
        <v>0</v>
      </c>
      <c r="BH326" s="293">
        <f>IF(N326="sníž. přenesená",J326,0)</f>
        <v>0</v>
      </c>
      <c r="BI326" s="293">
        <f>IF(N326="nulová",J326,0)</f>
        <v>0</v>
      </c>
      <c r="BJ326" s="292" t="s">
        <v>80</v>
      </c>
      <c r="BK326" s="293">
        <f>ROUND(I326*H326,2)</f>
        <v>0</v>
      </c>
      <c r="BL326" s="292" t="s">
        <v>661</v>
      </c>
      <c r="BM326" s="291" t="s">
        <v>666</v>
      </c>
    </row>
    <row r="327" spans="1:65" s="2" customFormat="1" ht="7" customHeight="1" x14ac:dyDescent="0.2">
      <c r="A327" s="33"/>
      <c r="B327" s="320"/>
      <c r="C327" s="321"/>
      <c r="D327" s="321"/>
      <c r="E327" s="321"/>
      <c r="F327" s="321"/>
      <c r="G327" s="321"/>
      <c r="H327" s="321"/>
      <c r="I327" s="321"/>
      <c r="J327" s="321"/>
      <c r="K327" s="44"/>
      <c r="L327" s="34"/>
      <c r="M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</row>
  </sheetData>
  <sheetProtection algorithmName="SHA-512" hashValue="3mydiVb4n8EAgMJB1dFIyevxvXxE/ZQhPbvBM/a1LRsULCucEvnDmI1EWtffCpBb1Oy088geN0qlwd8DE8fNjg==" saltValue="XUE6PPPWnxb0x0Y62gzfEA==" spinCount="100000" sheet="1" objects="1" scenarios="1"/>
  <autoFilter ref="C100:K325" xr:uid="{00000000-0009-0000-0000-000002000000}"/>
  <mergeCells count="12">
    <mergeCell ref="E93:H93"/>
    <mergeCell ref="L2:V2"/>
    <mergeCell ref="E50:H50"/>
    <mergeCell ref="E52:H52"/>
    <mergeCell ref="E54:H54"/>
    <mergeCell ref="E89:H89"/>
    <mergeCell ref="E91:H9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C03E0-53C9-42AB-8FC2-3CDF460B17AE}">
  <sheetPr>
    <pageSetUpPr fitToPage="1"/>
  </sheetPr>
  <dimension ref="A1:BM203"/>
  <sheetViews>
    <sheetView showGridLines="0" tabSelected="1" zoomScale="90" zoomScaleNormal="90" workbookViewId="0">
      <selection activeCell="I108" sqref="I108:I109"/>
    </sheetView>
  </sheetViews>
  <sheetFormatPr defaultColWidth="9.33203125" defaultRowHeight="10" x14ac:dyDescent="0.2"/>
  <cols>
    <col min="1" max="1" width="7.77734375" style="450" customWidth="1"/>
    <col min="2" max="2" width="1" style="450" customWidth="1"/>
    <col min="3" max="3" width="4" style="450" customWidth="1"/>
    <col min="4" max="4" width="4.109375" style="450" customWidth="1"/>
    <col min="5" max="5" width="16.109375" style="450" customWidth="1"/>
    <col min="6" max="6" width="48.109375" style="450" customWidth="1"/>
    <col min="7" max="7" width="7" style="450" customWidth="1"/>
    <col min="8" max="8" width="13.33203125" style="450" customWidth="1"/>
    <col min="9" max="9" width="15" style="450" customWidth="1"/>
    <col min="10" max="10" width="21.109375" style="450" customWidth="1"/>
    <col min="11" max="11" width="21.109375" style="450" hidden="1" customWidth="1"/>
    <col min="12" max="12" width="8.77734375" style="450" customWidth="1"/>
    <col min="13" max="13" width="10.33203125" style="450" hidden="1" customWidth="1"/>
    <col min="14" max="14" width="0" style="450" hidden="1" customWidth="1"/>
    <col min="15" max="20" width="13.44140625" style="450" hidden="1" customWidth="1"/>
    <col min="21" max="21" width="15.44140625" style="450" hidden="1" customWidth="1"/>
    <col min="22" max="22" width="11.6640625" style="450" customWidth="1"/>
    <col min="23" max="23" width="15.44140625" style="450" customWidth="1"/>
    <col min="24" max="24" width="11.6640625" style="450" customWidth="1"/>
    <col min="25" max="25" width="14.109375" style="450" customWidth="1"/>
    <col min="26" max="26" width="10.44140625" style="450" customWidth="1"/>
    <col min="27" max="27" width="14.109375" style="450" customWidth="1"/>
    <col min="28" max="28" width="15.44140625" style="450" customWidth="1"/>
    <col min="29" max="29" width="10.44140625" style="450" customWidth="1"/>
    <col min="30" max="30" width="14.109375" style="450" customWidth="1"/>
    <col min="31" max="31" width="15.44140625" style="450" customWidth="1"/>
    <col min="32" max="16384" width="9.33203125" style="450"/>
  </cols>
  <sheetData>
    <row r="1" spans="1:56" x14ac:dyDescent="0.2">
      <c r="A1" s="449"/>
      <c r="B1" s="449"/>
      <c r="C1" s="449"/>
      <c r="D1" s="449"/>
      <c r="E1" s="449"/>
      <c r="F1" s="449"/>
      <c r="G1" s="449"/>
      <c r="H1" s="449"/>
      <c r="I1" s="449"/>
      <c r="J1" s="449"/>
    </row>
    <row r="2" spans="1:56" ht="37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L2" s="451" t="s">
        <v>6</v>
      </c>
      <c r="M2" s="452"/>
      <c r="N2" s="452"/>
      <c r="O2" s="452"/>
      <c r="P2" s="452"/>
      <c r="Q2" s="452"/>
      <c r="R2" s="452"/>
      <c r="S2" s="452"/>
      <c r="T2" s="452"/>
      <c r="U2" s="452"/>
      <c r="V2" s="452"/>
      <c r="AT2" s="453" t="s">
        <v>896</v>
      </c>
      <c r="AZ2" s="454" t="s">
        <v>897</v>
      </c>
      <c r="BA2" s="454" t="s">
        <v>3</v>
      </c>
      <c r="BB2" s="454" t="s">
        <v>3</v>
      </c>
      <c r="BC2" s="454" t="s">
        <v>898</v>
      </c>
      <c r="BD2" s="454" t="s">
        <v>82</v>
      </c>
    </row>
    <row r="3" spans="1:56" ht="7" customHeight="1" x14ac:dyDescent="0.2">
      <c r="A3" s="449"/>
      <c r="B3" s="528"/>
      <c r="C3" s="529"/>
      <c r="D3" s="529"/>
      <c r="E3" s="529"/>
      <c r="F3" s="529"/>
      <c r="G3" s="529"/>
      <c r="H3" s="529"/>
      <c r="I3" s="529"/>
      <c r="J3" s="529"/>
      <c r="K3" s="455"/>
      <c r="L3" s="456"/>
      <c r="AT3" s="453" t="s">
        <v>82</v>
      </c>
      <c r="AZ3" s="454" t="s">
        <v>899</v>
      </c>
      <c r="BA3" s="454" t="s">
        <v>3</v>
      </c>
      <c r="BB3" s="454" t="s">
        <v>3</v>
      </c>
      <c r="BC3" s="454" t="s">
        <v>900</v>
      </c>
      <c r="BD3" s="454" t="s">
        <v>82</v>
      </c>
    </row>
    <row r="4" spans="1:56" ht="25" customHeight="1" x14ac:dyDescent="0.2">
      <c r="A4" s="449"/>
      <c r="B4" s="530"/>
      <c r="C4" s="449"/>
      <c r="D4" s="531" t="s">
        <v>108</v>
      </c>
      <c r="E4" s="449"/>
      <c r="F4" s="449"/>
      <c r="G4" s="449"/>
      <c r="H4" s="449"/>
      <c r="I4" s="449"/>
      <c r="J4" s="449"/>
      <c r="L4" s="456"/>
      <c r="M4" s="457" t="s">
        <v>11</v>
      </c>
      <c r="AT4" s="453" t="s">
        <v>4</v>
      </c>
      <c r="AZ4" s="454" t="s">
        <v>901</v>
      </c>
      <c r="BA4" s="454" t="s">
        <v>3</v>
      </c>
      <c r="BB4" s="454" t="s">
        <v>3</v>
      </c>
      <c r="BC4" s="454" t="s">
        <v>8</v>
      </c>
      <c r="BD4" s="454" t="s">
        <v>82</v>
      </c>
    </row>
    <row r="5" spans="1:56" ht="7" customHeight="1" x14ac:dyDescent="0.2">
      <c r="A5" s="449"/>
      <c r="B5" s="530"/>
      <c r="C5" s="449"/>
      <c r="D5" s="449"/>
      <c r="E5" s="449"/>
      <c r="F5" s="449"/>
      <c r="G5" s="449"/>
      <c r="H5" s="449"/>
      <c r="I5" s="449"/>
      <c r="J5" s="449"/>
      <c r="L5" s="456"/>
      <c r="AZ5" s="454" t="s">
        <v>330</v>
      </c>
      <c r="BA5" s="454" t="s">
        <v>3</v>
      </c>
      <c r="BB5" s="454" t="s">
        <v>3</v>
      </c>
      <c r="BC5" s="454" t="s">
        <v>902</v>
      </c>
      <c r="BD5" s="454" t="s">
        <v>82</v>
      </c>
    </row>
    <row r="6" spans="1:56" ht="12" customHeight="1" x14ac:dyDescent="0.2">
      <c r="A6" s="449"/>
      <c r="B6" s="530"/>
      <c r="C6" s="449"/>
      <c r="D6" s="532" t="s">
        <v>17</v>
      </c>
      <c r="E6" s="449"/>
      <c r="F6" s="449"/>
      <c r="G6" s="449"/>
      <c r="H6" s="449"/>
      <c r="I6" s="449"/>
      <c r="J6" s="449"/>
      <c r="L6" s="456"/>
    </row>
    <row r="7" spans="1:56" ht="27.75" customHeight="1" x14ac:dyDescent="0.2">
      <c r="A7" s="449"/>
      <c r="B7" s="530"/>
      <c r="C7" s="449"/>
      <c r="D7" s="449"/>
      <c r="E7" s="533" t="str">
        <f>'[1]Rekapitulace stavby'!K6</f>
        <v>SPOJOVACÍ LOGISTICKÉ A PROVOZNÍ KORIDORY A ZMĚNA PŘIPOJENÍ ČEZ DISTRIBUCE a.s</v>
      </c>
      <c r="F7" s="534"/>
      <c r="G7" s="534"/>
      <c r="H7" s="534"/>
      <c r="I7" s="449"/>
      <c r="J7" s="449"/>
      <c r="L7" s="456"/>
    </row>
    <row r="8" spans="1:56" ht="12" customHeight="1" x14ac:dyDescent="0.2">
      <c r="A8" s="449"/>
      <c r="B8" s="530"/>
      <c r="C8" s="449"/>
      <c r="D8" s="532" t="s">
        <v>109</v>
      </c>
      <c r="E8" s="449"/>
      <c r="F8" s="449"/>
      <c r="G8" s="449"/>
      <c r="H8" s="449"/>
      <c r="I8" s="449"/>
      <c r="J8" s="449"/>
      <c r="L8" s="456"/>
    </row>
    <row r="9" spans="1:56" s="458" customFormat="1" ht="16.399999999999999" customHeight="1" x14ac:dyDescent="0.2">
      <c r="A9" s="535"/>
      <c r="B9" s="536"/>
      <c r="C9" s="535"/>
      <c r="D9" s="535"/>
      <c r="E9" s="533" t="s">
        <v>903</v>
      </c>
      <c r="F9" s="537"/>
      <c r="G9" s="537"/>
      <c r="H9" s="537"/>
      <c r="I9" s="535"/>
      <c r="J9" s="535"/>
      <c r="L9" s="459"/>
    </row>
    <row r="10" spans="1:56" s="458" customFormat="1" ht="16.399999999999999" customHeight="1" x14ac:dyDescent="0.2">
      <c r="A10" s="535"/>
      <c r="B10" s="536"/>
      <c r="C10" s="535"/>
      <c r="D10" s="538" t="s">
        <v>904</v>
      </c>
      <c r="E10" s="539"/>
      <c r="F10" s="539"/>
      <c r="G10" s="539"/>
      <c r="H10" s="539"/>
      <c r="I10" s="535"/>
      <c r="J10" s="535"/>
      <c r="L10" s="459"/>
    </row>
    <row r="11" spans="1:56" s="458" customFormat="1" ht="16.399999999999999" customHeight="1" x14ac:dyDescent="0.2">
      <c r="A11" s="535"/>
      <c r="B11" s="536"/>
      <c r="C11" s="535"/>
      <c r="D11" s="540"/>
      <c r="E11" s="541" t="s">
        <v>905</v>
      </c>
      <c r="F11" s="542"/>
      <c r="G11" s="542"/>
      <c r="H11" s="542"/>
      <c r="I11" s="535"/>
      <c r="J11" s="535"/>
      <c r="L11" s="459"/>
    </row>
    <row r="12" spans="1:56" s="458" customFormat="1" ht="12" customHeight="1" x14ac:dyDescent="0.2">
      <c r="A12" s="535"/>
      <c r="B12" s="536"/>
      <c r="C12" s="535"/>
      <c r="D12" s="532" t="s">
        <v>111</v>
      </c>
      <c r="E12" s="535"/>
      <c r="F12" s="535"/>
      <c r="G12" s="535"/>
      <c r="H12" s="535"/>
      <c r="I12" s="535"/>
      <c r="J12" s="535"/>
      <c r="L12" s="459"/>
    </row>
    <row r="13" spans="1:56" s="458" customFormat="1" ht="16.399999999999999" customHeight="1" x14ac:dyDescent="0.2">
      <c r="A13" s="535"/>
      <c r="B13" s="536"/>
      <c r="C13" s="535"/>
      <c r="D13" s="535"/>
      <c r="E13" s="543" t="s">
        <v>1001</v>
      </c>
      <c r="F13" s="537"/>
      <c r="G13" s="537"/>
      <c r="H13" s="537"/>
      <c r="I13" s="535"/>
      <c r="J13" s="535"/>
      <c r="L13" s="459"/>
    </row>
    <row r="14" spans="1:56" s="458" customFormat="1" x14ac:dyDescent="0.2">
      <c r="A14" s="535"/>
      <c r="B14" s="536"/>
      <c r="C14" s="535"/>
      <c r="D14" s="535"/>
      <c r="E14" s="535"/>
      <c r="F14" s="535"/>
      <c r="G14" s="535"/>
      <c r="H14" s="535"/>
      <c r="I14" s="535"/>
      <c r="J14" s="535"/>
      <c r="L14" s="459"/>
    </row>
    <row r="15" spans="1:56" s="458" customFormat="1" ht="12" customHeight="1" x14ac:dyDescent="0.2">
      <c r="A15" s="535"/>
      <c r="B15" s="536"/>
      <c r="C15" s="535"/>
      <c r="D15" s="532" t="s">
        <v>19</v>
      </c>
      <c r="E15" s="535"/>
      <c r="F15" s="544" t="s">
        <v>3</v>
      </c>
      <c r="G15" s="535"/>
      <c r="H15" s="535"/>
      <c r="I15" s="532" t="s">
        <v>20</v>
      </c>
      <c r="J15" s="544" t="s">
        <v>3</v>
      </c>
      <c r="L15" s="459"/>
    </row>
    <row r="16" spans="1:56" s="458" customFormat="1" ht="12" customHeight="1" x14ac:dyDescent="0.2">
      <c r="A16" s="535"/>
      <c r="B16" s="536"/>
      <c r="C16" s="535"/>
      <c r="D16" s="532" t="s">
        <v>21</v>
      </c>
      <c r="E16" s="535"/>
      <c r="F16" s="544" t="s">
        <v>22</v>
      </c>
      <c r="G16" s="535"/>
      <c r="H16" s="535"/>
      <c r="I16" s="532" t="s">
        <v>23</v>
      </c>
      <c r="J16" s="545" t="str">
        <f>'[2]Rekapitulace stavby'!AN8</f>
        <v>11. 1. 2021</v>
      </c>
      <c r="L16" s="459"/>
    </row>
    <row r="17" spans="1:12" s="458" customFormat="1" ht="10.9" customHeight="1" x14ac:dyDescent="0.2">
      <c r="A17" s="535"/>
      <c r="B17" s="536"/>
      <c r="C17" s="535"/>
      <c r="D17" s="535"/>
      <c r="E17" s="535"/>
      <c r="F17" s="535"/>
      <c r="G17" s="535"/>
      <c r="H17" s="535"/>
      <c r="I17" s="535"/>
      <c r="J17" s="535"/>
      <c r="L17" s="459"/>
    </row>
    <row r="18" spans="1:12" s="458" customFormat="1" ht="12" customHeight="1" x14ac:dyDescent="0.2">
      <c r="A18" s="535"/>
      <c r="B18" s="536"/>
      <c r="C18" s="535"/>
      <c r="D18" s="532" t="s">
        <v>24</v>
      </c>
      <c r="E18" s="535"/>
      <c r="F18" s="535"/>
      <c r="G18" s="535"/>
      <c r="H18" s="535"/>
      <c r="I18" s="532" t="s">
        <v>25</v>
      </c>
      <c r="J18" s="544" t="s">
        <v>3</v>
      </c>
      <c r="L18" s="459"/>
    </row>
    <row r="19" spans="1:12" s="458" customFormat="1" ht="18" customHeight="1" x14ac:dyDescent="0.2">
      <c r="A19" s="535"/>
      <c r="B19" s="536"/>
      <c r="C19" s="535"/>
      <c r="D19" s="535"/>
      <c r="E19" s="544" t="s">
        <v>26</v>
      </c>
      <c r="F19" s="535"/>
      <c r="G19" s="535"/>
      <c r="H19" s="535"/>
      <c r="I19" s="532" t="s">
        <v>27</v>
      </c>
      <c r="J19" s="544" t="s">
        <v>3</v>
      </c>
      <c r="L19" s="459"/>
    </row>
    <row r="20" spans="1:12" s="458" customFormat="1" ht="7" customHeight="1" x14ac:dyDescent="0.2">
      <c r="A20" s="535"/>
      <c r="B20" s="536"/>
      <c r="C20" s="535"/>
      <c r="D20" s="535"/>
      <c r="E20" s="535"/>
      <c r="F20" s="535"/>
      <c r="G20" s="535"/>
      <c r="H20" s="535"/>
      <c r="I20" s="535"/>
      <c r="J20" s="535"/>
      <c r="L20" s="459"/>
    </row>
    <row r="21" spans="1:12" s="458" customFormat="1" ht="12" customHeight="1" x14ac:dyDescent="0.2">
      <c r="A21" s="535"/>
      <c r="B21" s="536"/>
      <c r="C21" s="535"/>
      <c r="D21" s="532" t="s">
        <v>906</v>
      </c>
      <c r="E21" s="535"/>
      <c r="F21" s="535"/>
      <c r="G21" s="535"/>
      <c r="H21" s="535"/>
      <c r="I21" s="532" t="s">
        <v>25</v>
      </c>
      <c r="J21" s="544" t="s">
        <v>3</v>
      </c>
      <c r="L21" s="459"/>
    </row>
    <row r="22" spans="1:12" s="458" customFormat="1" ht="18" customHeight="1" x14ac:dyDescent="0.2">
      <c r="A22" s="535"/>
      <c r="B22" s="536"/>
      <c r="C22" s="535"/>
      <c r="D22" s="535"/>
      <c r="E22" s="544" t="s">
        <v>1</v>
      </c>
      <c r="F22" s="535"/>
      <c r="G22" s="535"/>
      <c r="H22" s="535"/>
      <c r="I22" s="532" t="s">
        <v>27</v>
      </c>
      <c r="J22" s="544" t="s">
        <v>3</v>
      </c>
      <c r="L22" s="459"/>
    </row>
    <row r="23" spans="1:12" s="458" customFormat="1" ht="7" customHeight="1" x14ac:dyDescent="0.2">
      <c r="A23" s="535"/>
      <c r="B23" s="536"/>
      <c r="C23" s="535"/>
      <c r="D23" s="535"/>
      <c r="E23" s="535"/>
      <c r="F23" s="535"/>
      <c r="G23" s="535"/>
      <c r="H23" s="535"/>
      <c r="I23" s="535"/>
      <c r="J23" s="535"/>
      <c r="L23" s="459"/>
    </row>
    <row r="24" spans="1:12" s="458" customFormat="1" ht="12" customHeight="1" x14ac:dyDescent="0.2">
      <c r="A24" s="535"/>
      <c r="B24" s="536"/>
      <c r="C24" s="535"/>
      <c r="D24" s="532" t="s">
        <v>30</v>
      </c>
      <c r="E24" s="535"/>
      <c r="F24" s="535"/>
      <c r="G24" s="535"/>
      <c r="H24" s="535"/>
      <c r="I24" s="532" t="s">
        <v>25</v>
      </c>
      <c r="J24" s="544" t="s">
        <v>31</v>
      </c>
      <c r="L24" s="459"/>
    </row>
    <row r="25" spans="1:12" s="458" customFormat="1" ht="18" customHeight="1" x14ac:dyDescent="0.2">
      <c r="A25" s="535"/>
      <c r="B25" s="536"/>
      <c r="C25" s="535"/>
      <c r="D25" s="535"/>
      <c r="E25" s="544" t="s">
        <v>32</v>
      </c>
      <c r="F25" s="535"/>
      <c r="G25" s="535"/>
      <c r="H25" s="535"/>
      <c r="I25" s="532" t="s">
        <v>27</v>
      </c>
      <c r="J25" s="544" t="s">
        <v>3</v>
      </c>
      <c r="L25" s="459"/>
    </row>
    <row r="26" spans="1:12" s="458" customFormat="1" ht="7" customHeight="1" x14ac:dyDescent="0.2">
      <c r="A26" s="535"/>
      <c r="B26" s="536"/>
      <c r="C26" s="535"/>
      <c r="D26" s="535"/>
      <c r="E26" s="535"/>
      <c r="F26" s="535"/>
      <c r="G26" s="535"/>
      <c r="H26" s="535"/>
      <c r="I26" s="535"/>
      <c r="J26" s="535"/>
      <c r="L26" s="459"/>
    </row>
    <row r="27" spans="1:12" s="458" customFormat="1" ht="12" customHeight="1" x14ac:dyDescent="0.2">
      <c r="A27" s="535"/>
      <c r="B27" s="536"/>
      <c r="C27" s="535"/>
      <c r="D27" s="532" t="s">
        <v>34</v>
      </c>
      <c r="E27" s="535"/>
      <c r="F27" s="535"/>
      <c r="G27" s="535"/>
      <c r="H27" s="535"/>
      <c r="I27" s="532" t="s">
        <v>25</v>
      </c>
      <c r="J27" s="544" t="s">
        <v>35</v>
      </c>
      <c r="L27" s="459"/>
    </row>
    <row r="28" spans="1:12" s="458" customFormat="1" ht="18" customHeight="1" x14ac:dyDescent="0.2">
      <c r="A28" s="535"/>
      <c r="B28" s="536"/>
      <c r="C28" s="535"/>
      <c r="D28" s="535"/>
      <c r="E28" s="544" t="s">
        <v>36</v>
      </c>
      <c r="F28" s="535"/>
      <c r="G28" s="535"/>
      <c r="H28" s="535"/>
      <c r="I28" s="532" t="s">
        <v>27</v>
      </c>
      <c r="J28" s="544" t="s">
        <v>3</v>
      </c>
      <c r="L28" s="459"/>
    </row>
    <row r="29" spans="1:12" s="458" customFormat="1" ht="7" customHeight="1" x14ac:dyDescent="0.2">
      <c r="A29" s="535"/>
      <c r="B29" s="536"/>
      <c r="C29" s="535"/>
      <c r="D29" s="535"/>
      <c r="E29" s="535"/>
      <c r="F29" s="535"/>
      <c r="G29" s="535"/>
      <c r="H29" s="535"/>
      <c r="I29" s="535"/>
      <c r="J29" s="535"/>
      <c r="L29" s="459"/>
    </row>
    <row r="30" spans="1:12" s="458" customFormat="1" ht="12" customHeight="1" x14ac:dyDescent="0.2">
      <c r="A30" s="535"/>
      <c r="B30" s="536"/>
      <c r="C30" s="535"/>
      <c r="D30" s="532" t="s">
        <v>37</v>
      </c>
      <c r="E30" s="535"/>
      <c r="F30" s="535"/>
      <c r="G30" s="535"/>
      <c r="H30" s="535"/>
      <c r="I30" s="535"/>
      <c r="J30" s="535"/>
      <c r="L30" s="459"/>
    </row>
    <row r="31" spans="1:12" s="461" customFormat="1" ht="16.399999999999999" customHeight="1" x14ac:dyDescent="0.2">
      <c r="A31" s="546"/>
      <c r="B31" s="547"/>
      <c r="C31" s="546"/>
      <c r="D31" s="546"/>
      <c r="E31" s="548" t="s">
        <v>3</v>
      </c>
      <c r="F31" s="548"/>
      <c r="G31" s="548"/>
      <c r="H31" s="548"/>
      <c r="I31" s="546"/>
      <c r="J31" s="546"/>
      <c r="L31" s="460"/>
    </row>
    <row r="32" spans="1:12" s="458" customFormat="1" ht="7" customHeight="1" x14ac:dyDescent="0.2">
      <c r="A32" s="535"/>
      <c r="B32" s="536"/>
      <c r="C32" s="535"/>
      <c r="D32" s="535"/>
      <c r="E32" s="535"/>
      <c r="F32" s="535"/>
      <c r="G32" s="535"/>
      <c r="H32" s="535"/>
      <c r="I32" s="535"/>
      <c r="J32" s="535"/>
      <c r="L32" s="459"/>
    </row>
    <row r="33" spans="1:12" s="458" customFormat="1" ht="7" customHeight="1" x14ac:dyDescent="0.2">
      <c r="A33" s="535"/>
      <c r="B33" s="536"/>
      <c r="C33" s="535"/>
      <c r="D33" s="549"/>
      <c r="E33" s="549"/>
      <c r="F33" s="549"/>
      <c r="G33" s="549"/>
      <c r="H33" s="549"/>
      <c r="I33" s="549"/>
      <c r="J33" s="549"/>
      <c r="K33" s="462"/>
      <c r="L33" s="459"/>
    </row>
    <row r="34" spans="1:12" s="458" customFormat="1" ht="25.4" customHeight="1" x14ac:dyDescent="0.2">
      <c r="A34" s="535"/>
      <c r="B34" s="536"/>
      <c r="C34" s="535"/>
      <c r="D34" s="550" t="s">
        <v>39</v>
      </c>
      <c r="E34" s="535"/>
      <c r="F34" s="535"/>
      <c r="G34" s="535"/>
      <c r="H34" s="535"/>
      <c r="I34" s="535"/>
      <c r="J34" s="551">
        <f>ROUND(J103, 2)</f>
        <v>0</v>
      </c>
      <c r="L34" s="459"/>
    </row>
    <row r="35" spans="1:12" s="458" customFormat="1" ht="7" customHeight="1" x14ac:dyDescent="0.2">
      <c r="A35" s="535"/>
      <c r="B35" s="536"/>
      <c r="C35" s="535"/>
      <c r="D35" s="549"/>
      <c r="E35" s="549"/>
      <c r="F35" s="549"/>
      <c r="G35" s="549"/>
      <c r="H35" s="549"/>
      <c r="I35" s="549"/>
      <c r="J35" s="549"/>
      <c r="K35" s="462"/>
      <c r="L35" s="459"/>
    </row>
    <row r="36" spans="1:12" s="458" customFormat="1" ht="14.5" customHeight="1" x14ac:dyDescent="0.2">
      <c r="A36" s="535"/>
      <c r="B36" s="536"/>
      <c r="C36" s="535"/>
      <c r="D36" s="535"/>
      <c r="E36" s="535"/>
      <c r="F36" s="552" t="s">
        <v>41</v>
      </c>
      <c r="G36" s="535"/>
      <c r="H36" s="535"/>
      <c r="I36" s="552" t="s">
        <v>40</v>
      </c>
      <c r="J36" s="552" t="s">
        <v>42</v>
      </c>
      <c r="L36" s="459"/>
    </row>
    <row r="37" spans="1:12" s="458" customFormat="1" ht="14.5" customHeight="1" x14ac:dyDescent="0.2">
      <c r="A37" s="535"/>
      <c r="B37" s="536"/>
      <c r="C37" s="535"/>
      <c r="D37" s="553" t="s">
        <v>43</v>
      </c>
      <c r="E37" s="532" t="s">
        <v>44</v>
      </c>
      <c r="F37" s="554">
        <f>ROUND((SUM(BE103:BE202)),  2)</f>
        <v>0</v>
      </c>
      <c r="G37" s="535"/>
      <c r="H37" s="535"/>
      <c r="I37" s="555">
        <v>0.21</v>
      </c>
      <c r="J37" s="554">
        <f>ROUND(((SUM(BE103:BE202))*I37),  2)</f>
        <v>0</v>
      </c>
      <c r="L37" s="459"/>
    </row>
    <row r="38" spans="1:12" s="458" customFormat="1" ht="14.5" customHeight="1" x14ac:dyDescent="0.2">
      <c r="A38" s="535"/>
      <c r="B38" s="536"/>
      <c r="C38" s="535"/>
      <c r="D38" s="535"/>
      <c r="E38" s="532" t="s">
        <v>45</v>
      </c>
      <c r="F38" s="554">
        <f>ROUND((SUM(BF103:BF202)),  2)</f>
        <v>0</v>
      </c>
      <c r="G38" s="535"/>
      <c r="H38" s="535"/>
      <c r="I38" s="555">
        <v>0.15</v>
      </c>
      <c r="J38" s="554">
        <f>ROUND(((SUM(BF103:BF202))*I38),  2)</f>
        <v>0</v>
      </c>
      <c r="L38" s="459"/>
    </row>
    <row r="39" spans="1:12" s="458" customFormat="1" ht="14.5" hidden="1" customHeight="1" x14ac:dyDescent="0.2">
      <c r="A39" s="535"/>
      <c r="B39" s="536"/>
      <c r="C39" s="535"/>
      <c r="D39" s="535"/>
      <c r="E39" s="532" t="s">
        <v>46</v>
      </c>
      <c r="F39" s="554">
        <f>ROUND((SUM(BG103:BG202)),  2)</f>
        <v>0</v>
      </c>
      <c r="G39" s="535"/>
      <c r="H39" s="535"/>
      <c r="I39" s="555">
        <v>0.21</v>
      </c>
      <c r="J39" s="554">
        <f>0</f>
        <v>0</v>
      </c>
      <c r="L39" s="459"/>
    </row>
    <row r="40" spans="1:12" s="458" customFormat="1" ht="14.5" hidden="1" customHeight="1" x14ac:dyDescent="0.2">
      <c r="A40" s="535"/>
      <c r="B40" s="536"/>
      <c r="C40" s="535"/>
      <c r="D40" s="535"/>
      <c r="E40" s="532" t="s">
        <v>47</v>
      </c>
      <c r="F40" s="554">
        <f>ROUND((SUM(BH103:BH202)),  2)</f>
        <v>0</v>
      </c>
      <c r="G40" s="535"/>
      <c r="H40" s="535"/>
      <c r="I40" s="555">
        <v>0.15</v>
      </c>
      <c r="J40" s="554">
        <f>0</f>
        <v>0</v>
      </c>
      <c r="L40" s="459"/>
    </row>
    <row r="41" spans="1:12" s="458" customFormat="1" ht="14.5" hidden="1" customHeight="1" x14ac:dyDescent="0.2">
      <c r="A41" s="535"/>
      <c r="B41" s="536"/>
      <c r="C41" s="535"/>
      <c r="D41" s="535"/>
      <c r="E41" s="532" t="s">
        <v>48</v>
      </c>
      <c r="F41" s="554">
        <f>ROUND((SUM(BI103:BI202)),  2)</f>
        <v>0</v>
      </c>
      <c r="G41" s="535"/>
      <c r="H41" s="535"/>
      <c r="I41" s="555">
        <v>0</v>
      </c>
      <c r="J41" s="554">
        <f>0</f>
        <v>0</v>
      </c>
      <c r="L41" s="459"/>
    </row>
    <row r="42" spans="1:12" s="458" customFormat="1" ht="7" customHeight="1" x14ac:dyDescent="0.2">
      <c r="A42" s="535"/>
      <c r="B42" s="536"/>
      <c r="C42" s="535"/>
      <c r="D42" s="535"/>
      <c r="E42" s="535"/>
      <c r="F42" s="535"/>
      <c r="G42" s="535"/>
      <c r="H42" s="535"/>
      <c r="I42" s="535"/>
      <c r="J42" s="535"/>
      <c r="L42" s="459"/>
    </row>
    <row r="43" spans="1:12" s="458" customFormat="1" ht="25.4" customHeight="1" x14ac:dyDescent="0.2">
      <c r="A43" s="535"/>
      <c r="B43" s="536"/>
      <c r="C43" s="556"/>
      <c r="D43" s="557" t="s">
        <v>49</v>
      </c>
      <c r="E43" s="558"/>
      <c r="F43" s="558"/>
      <c r="G43" s="559" t="s">
        <v>50</v>
      </c>
      <c r="H43" s="560" t="s">
        <v>51</v>
      </c>
      <c r="I43" s="558"/>
      <c r="J43" s="561">
        <f>SUM(J34:J41)</f>
        <v>0</v>
      </c>
      <c r="K43" s="464"/>
      <c r="L43" s="459"/>
    </row>
    <row r="44" spans="1:12" s="458" customFormat="1" ht="14.5" customHeight="1" x14ac:dyDescent="0.2">
      <c r="A44" s="535"/>
      <c r="B44" s="562"/>
      <c r="C44" s="563"/>
      <c r="D44" s="563"/>
      <c r="E44" s="563"/>
      <c r="F44" s="563"/>
      <c r="G44" s="563"/>
      <c r="H44" s="563"/>
      <c r="I44" s="563"/>
      <c r="J44" s="563"/>
      <c r="K44" s="465"/>
      <c r="L44" s="459"/>
    </row>
    <row r="45" spans="1:12" x14ac:dyDescent="0.2">
      <c r="A45" s="449"/>
      <c r="B45" s="449"/>
      <c r="C45" s="449"/>
      <c r="D45" s="449"/>
      <c r="E45" s="449"/>
      <c r="F45" s="449"/>
      <c r="G45" s="449"/>
      <c r="H45" s="449"/>
      <c r="I45" s="449"/>
      <c r="J45" s="449"/>
    </row>
    <row r="46" spans="1:12" x14ac:dyDescent="0.2">
      <c r="A46" s="449"/>
      <c r="B46" s="449"/>
      <c r="C46" s="449"/>
      <c r="D46" s="449"/>
      <c r="E46" s="449"/>
      <c r="F46" s="449"/>
      <c r="G46" s="449"/>
      <c r="H46" s="449"/>
      <c r="I46" s="449"/>
      <c r="J46" s="449"/>
    </row>
    <row r="47" spans="1:12" x14ac:dyDescent="0.2">
      <c r="A47" s="449"/>
      <c r="B47" s="449"/>
      <c r="C47" s="449"/>
      <c r="D47" s="449"/>
      <c r="E47" s="449"/>
      <c r="F47" s="449"/>
      <c r="G47" s="449"/>
      <c r="H47" s="449"/>
      <c r="I47" s="449"/>
      <c r="J47" s="449"/>
    </row>
    <row r="48" spans="1:12" s="458" customFormat="1" ht="7" customHeight="1" x14ac:dyDescent="0.2">
      <c r="A48" s="535"/>
      <c r="B48" s="564"/>
      <c r="C48" s="565"/>
      <c r="D48" s="565"/>
      <c r="E48" s="565"/>
      <c r="F48" s="565"/>
      <c r="G48" s="565"/>
      <c r="H48" s="565"/>
      <c r="I48" s="565"/>
      <c r="J48" s="565"/>
      <c r="K48" s="466"/>
      <c r="L48" s="459"/>
    </row>
    <row r="49" spans="1:12" s="458" customFormat="1" ht="25" customHeight="1" x14ac:dyDescent="0.2">
      <c r="A49" s="535"/>
      <c r="B49" s="536"/>
      <c r="C49" s="531" t="s">
        <v>113</v>
      </c>
      <c r="D49" s="535"/>
      <c r="E49" s="535"/>
      <c r="F49" s="535"/>
      <c r="G49" s="535"/>
      <c r="H49" s="535"/>
      <c r="I49" s="535"/>
      <c r="J49" s="535"/>
      <c r="L49" s="459"/>
    </row>
    <row r="50" spans="1:12" s="458" customFormat="1" ht="7" customHeight="1" x14ac:dyDescent="0.2">
      <c r="A50" s="535"/>
      <c r="B50" s="536"/>
      <c r="C50" s="535"/>
      <c r="D50" s="535"/>
      <c r="E50" s="535"/>
      <c r="F50" s="535"/>
      <c r="G50" s="535"/>
      <c r="H50" s="535"/>
      <c r="I50" s="535"/>
      <c r="J50" s="535"/>
      <c r="L50" s="459"/>
    </row>
    <row r="51" spans="1:12" s="458" customFormat="1" ht="12" customHeight="1" x14ac:dyDescent="0.2">
      <c r="A51" s="535"/>
      <c r="B51" s="536"/>
      <c r="C51" s="532" t="s">
        <v>17</v>
      </c>
      <c r="D51" s="535"/>
      <c r="E51" s="535"/>
      <c r="F51" s="535"/>
      <c r="G51" s="535"/>
      <c r="H51" s="535"/>
      <c r="I51" s="535"/>
      <c r="J51" s="535"/>
      <c r="L51" s="459"/>
    </row>
    <row r="52" spans="1:12" s="458" customFormat="1" ht="27.75" customHeight="1" x14ac:dyDescent="0.2">
      <c r="A52" s="535"/>
      <c r="B52" s="536"/>
      <c r="C52" s="535"/>
      <c r="D52" s="535"/>
      <c r="E52" s="533" t="str">
        <f>E7</f>
        <v>SPOJOVACÍ LOGISTICKÉ A PROVOZNÍ KORIDORY A ZMĚNA PŘIPOJENÍ ČEZ DISTRIBUCE a.s</v>
      </c>
      <c r="F52" s="534"/>
      <c r="G52" s="534"/>
      <c r="H52" s="534"/>
      <c r="I52" s="535"/>
      <c r="J52" s="535"/>
      <c r="L52" s="459"/>
    </row>
    <row r="53" spans="1:12" ht="12" customHeight="1" x14ac:dyDescent="0.2">
      <c r="A53" s="449"/>
      <c r="B53" s="530"/>
      <c r="C53" s="532" t="s">
        <v>109</v>
      </c>
      <c r="D53" s="449"/>
      <c r="E53" s="449"/>
      <c r="F53" s="449"/>
      <c r="G53" s="449"/>
      <c r="H53" s="449"/>
      <c r="I53" s="449"/>
      <c r="J53" s="449"/>
      <c r="L53" s="456"/>
    </row>
    <row r="54" spans="1:12" s="458" customFormat="1" ht="16.399999999999999" customHeight="1" x14ac:dyDescent="0.2">
      <c r="A54" s="535"/>
      <c r="B54" s="536"/>
      <c r="C54" s="535"/>
      <c r="D54" s="535"/>
      <c r="E54" s="533" t="s">
        <v>903</v>
      </c>
      <c r="F54" s="537"/>
      <c r="G54" s="537"/>
      <c r="H54" s="537"/>
      <c r="I54" s="535"/>
      <c r="J54" s="535"/>
      <c r="L54" s="459"/>
    </row>
    <row r="55" spans="1:12" s="458" customFormat="1" ht="16.399999999999999" customHeight="1" x14ac:dyDescent="0.2">
      <c r="A55" s="535"/>
      <c r="B55" s="536"/>
      <c r="C55" s="538" t="s">
        <v>904</v>
      </c>
      <c r="D55" s="539"/>
      <c r="E55" s="539"/>
      <c r="F55" s="539"/>
      <c r="G55" s="539"/>
      <c r="H55" s="535"/>
      <c r="I55" s="535"/>
      <c r="J55" s="535"/>
      <c r="L55" s="459"/>
    </row>
    <row r="56" spans="1:12" s="458" customFormat="1" ht="16.399999999999999" customHeight="1" x14ac:dyDescent="0.2">
      <c r="A56" s="535"/>
      <c r="B56" s="536"/>
      <c r="C56" s="540"/>
      <c r="D56" s="566"/>
      <c r="E56" s="567" t="str">
        <f>E11</f>
        <v>SO 026.1 Stavební úpravy koridoru v pavilonu "K"</v>
      </c>
      <c r="F56" s="567"/>
      <c r="G56" s="567"/>
      <c r="H56" s="567"/>
      <c r="I56" s="535"/>
      <c r="J56" s="535"/>
      <c r="L56" s="459"/>
    </row>
    <row r="57" spans="1:12" s="458" customFormat="1" ht="12" customHeight="1" x14ac:dyDescent="0.2">
      <c r="A57" s="535"/>
      <c r="B57" s="536"/>
      <c r="C57" s="532" t="s">
        <v>111</v>
      </c>
      <c r="D57" s="535"/>
      <c r="E57" s="535"/>
      <c r="F57" s="535"/>
      <c r="G57" s="535"/>
      <c r="H57" s="535"/>
      <c r="I57" s="535"/>
      <c r="J57" s="535"/>
      <c r="L57" s="459"/>
    </row>
    <row r="58" spans="1:12" s="458" customFormat="1" ht="16.399999999999999" customHeight="1" x14ac:dyDescent="0.2">
      <c r="A58" s="535"/>
      <c r="B58" s="536"/>
      <c r="C58" s="535"/>
      <c r="D58" s="535"/>
      <c r="E58" s="543" t="str">
        <f>E13</f>
        <v xml:space="preserve">Stavební část -  dodatek </v>
      </c>
      <c r="F58" s="537"/>
      <c r="G58" s="537"/>
      <c r="H58" s="537"/>
      <c r="I58" s="535"/>
      <c r="J58" s="535"/>
      <c r="L58" s="459"/>
    </row>
    <row r="59" spans="1:12" s="458" customFormat="1" ht="7" customHeight="1" x14ac:dyDescent="0.2">
      <c r="A59" s="535"/>
      <c r="B59" s="536"/>
      <c r="C59" s="535"/>
      <c r="D59" s="535"/>
      <c r="E59" s="535"/>
      <c r="F59" s="535"/>
      <c r="G59" s="535"/>
      <c r="H59" s="535"/>
      <c r="I59" s="535"/>
      <c r="J59" s="535"/>
      <c r="L59" s="459"/>
    </row>
    <row r="60" spans="1:12" s="458" customFormat="1" ht="12" customHeight="1" x14ac:dyDescent="0.2">
      <c r="A60" s="535"/>
      <c r="B60" s="536"/>
      <c r="C60" s="532" t="s">
        <v>21</v>
      </c>
      <c r="D60" s="535"/>
      <c r="E60" s="535"/>
      <c r="F60" s="544" t="str">
        <f>F16</f>
        <v>Oblastní nemocnice Náchod</v>
      </c>
      <c r="G60" s="535"/>
      <c r="H60" s="535"/>
      <c r="I60" s="532" t="s">
        <v>23</v>
      </c>
      <c r="J60" s="545" t="str">
        <f>IF(J16="","",J16)</f>
        <v>11. 1. 2021</v>
      </c>
      <c r="L60" s="459"/>
    </row>
    <row r="61" spans="1:12" s="458" customFormat="1" ht="7" customHeight="1" x14ac:dyDescent="0.2">
      <c r="A61" s="535"/>
      <c r="B61" s="536"/>
      <c r="C61" s="535"/>
      <c r="D61" s="535"/>
      <c r="E61" s="535"/>
      <c r="F61" s="535"/>
      <c r="G61" s="535"/>
      <c r="H61" s="535"/>
      <c r="I61" s="535"/>
      <c r="J61" s="535"/>
      <c r="L61" s="459"/>
    </row>
    <row r="62" spans="1:12" s="458" customFormat="1" ht="15.4" customHeight="1" x14ac:dyDescent="0.2">
      <c r="A62" s="535"/>
      <c r="B62" s="536"/>
      <c r="C62" s="532" t="s">
        <v>24</v>
      </c>
      <c r="D62" s="535"/>
      <c r="E62" s="535"/>
      <c r="F62" s="544" t="str">
        <f>E19</f>
        <v>Královéhradecký kraj</v>
      </c>
      <c r="G62" s="535"/>
      <c r="H62" s="535"/>
      <c r="I62" s="532" t="s">
        <v>30</v>
      </c>
      <c r="J62" s="568" t="str">
        <f>E25</f>
        <v>Proxion s.r.o.</v>
      </c>
      <c r="L62" s="459"/>
    </row>
    <row r="63" spans="1:12" s="458" customFormat="1" ht="15.4" customHeight="1" x14ac:dyDescent="0.2">
      <c r="A63" s="535"/>
      <c r="B63" s="536"/>
      <c r="C63" s="532" t="s">
        <v>906</v>
      </c>
      <c r="D63" s="535"/>
      <c r="E63" s="535"/>
      <c r="F63" s="544" t="str">
        <f>IF(E22="","",E22)</f>
        <v>VZ</v>
      </c>
      <c r="G63" s="535"/>
      <c r="H63" s="535"/>
      <c r="I63" s="532" t="s">
        <v>34</v>
      </c>
      <c r="J63" s="568" t="str">
        <f>E28</f>
        <v>Ivan Mezera</v>
      </c>
      <c r="L63" s="459"/>
    </row>
    <row r="64" spans="1:12" s="458" customFormat="1" ht="10.4" customHeight="1" x14ac:dyDescent="0.2">
      <c r="A64" s="535"/>
      <c r="B64" s="536"/>
      <c r="C64" s="535"/>
      <c r="D64" s="535"/>
      <c r="E64" s="535"/>
      <c r="F64" s="535"/>
      <c r="G64" s="535"/>
      <c r="H64" s="535"/>
      <c r="I64" s="535"/>
      <c r="J64" s="535"/>
      <c r="L64" s="459"/>
    </row>
    <row r="65" spans="1:47" s="458" customFormat="1" ht="29.25" customHeight="1" x14ac:dyDescent="0.2">
      <c r="A65" s="535"/>
      <c r="B65" s="536"/>
      <c r="C65" s="569" t="s">
        <v>114</v>
      </c>
      <c r="D65" s="556"/>
      <c r="E65" s="556"/>
      <c r="F65" s="556"/>
      <c r="G65" s="556"/>
      <c r="H65" s="556"/>
      <c r="I65" s="556"/>
      <c r="J65" s="570" t="s">
        <v>115</v>
      </c>
      <c r="K65" s="463"/>
      <c r="L65" s="459"/>
    </row>
    <row r="66" spans="1:47" s="458" customFormat="1" ht="10.4" customHeight="1" x14ac:dyDescent="0.2">
      <c r="A66" s="535"/>
      <c r="B66" s="536"/>
      <c r="C66" s="535"/>
      <c r="D66" s="535"/>
      <c r="E66" s="535"/>
      <c r="F66" s="535"/>
      <c r="G66" s="535"/>
      <c r="H66" s="535"/>
      <c r="I66" s="535"/>
      <c r="J66" s="535"/>
      <c r="L66" s="459"/>
    </row>
    <row r="67" spans="1:47" s="458" customFormat="1" ht="22.9" customHeight="1" x14ac:dyDescent="0.2">
      <c r="A67" s="535"/>
      <c r="B67" s="536"/>
      <c r="C67" s="571" t="s">
        <v>71</v>
      </c>
      <c r="D67" s="535"/>
      <c r="E67" s="535"/>
      <c r="F67" s="535"/>
      <c r="G67" s="535"/>
      <c r="H67" s="535"/>
      <c r="I67" s="535"/>
      <c r="J67" s="551">
        <f>J103</f>
        <v>0</v>
      </c>
      <c r="L67" s="459"/>
      <c r="AU67" s="453" t="s">
        <v>116</v>
      </c>
    </row>
    <row r="68" spans="1:47" s="468" customFormat="1" ht="25" customHeight="1" x14ac:dyDescent="0.2">
      <c r="A68" s="572"/>
      <c r="B68" s="573"/>
      <c r="C68" s="572"/>
      <c r="D68" s="574" t="s">
        <v>170</v>
      </c>
      <c r="E68" s="575"/>
      <c r="F68" s="575"/>
      <c r="G68" s="575"/>
      <c r="H68" s="575"/>
      <c r="I68" s="575"/>
      <c r="J68" s="576">
        <f>J104</f>
        <v>0</v>
      </c>
      <c r="L68" s="467"/>
    </row>
    <row r="69" spans="1:47" s="470" customFormat="1" ht="19.899999999999999" customHeight="1" x14ac:dyDescent="0.2">
      <c r="A69" s="577"/>
      <c r="B69" s="578"/>
      <c r="C69" s="577"/>
      <c r="D69" s="579" t="s">
        <v>174</v>
      </c>
      <c r="E69" s="580"/>
      <c r="F69" s="580"/>
      <c r="G69" s="580"/>
      <c r="H69" s="580"/>
      <c r="I69" s="580"/>
      <c r="J69" s="581">
        <f>J105</f>
        <v>0</v>
      </c>
      <c r="L69" s="469"/>
    </row>
    <row r="70" spans="1:47" s="470" customFormat="1" ht="19.899999999999999" customHeight="1" x14ac:dyDescent="0.2">
      <c r="A70" s="577"/>
      <c r="B70" s="578"/>
      <c r="C70" s="577"/>
      <c r="D70" s="579" t="s">
        <v>175</v>
      </c>
      <c r="E70" s="580"/>
      <c r="F70" s="580"/>
      <c r="G70" s="580"/>
      <c r="H70" s="580"/>
      <c r="I70" s="580"/>
      <c r="J70" s="581">
        <f>J123</f>
        <v>0</v>
      </c>
      <c r="L70" s="469"/>
    </row>
    <row r="71" spans="1:47" s="470" customFormat="1" ht="19.899999999999999" customHeight="1" x14ac:dyDescent="0.2">
      <c r="A71" s="577"/>
      <c r="B71" s="578"/>
      <c r="C71" s="577"/>
      <c r="D71" s="579" t="s">
        <v>176</v>
      </c>
      <c r="E71" s="580"/>
      <c r="F71" s="580"/>
      <c r="G71" s="580"/>
      <c r="H71" s="580"/>
      <c r="I71" s="580"/>
      <c r="J71" s="581">
        <f>J129</f>
        <v>0</v>
      </c>
      <c r="L71" s="469"/>
    </row>
    <row r="72" spans="1:47" s="468" customFormat="1" ht="25" customHeight="1" x14ac:dyDescent="0.2">
      <c r="A72" s="572"/>
      <c r="B72" s="573"/>
      <c r="C72" s="572"/>
      <c r="D72" s="574" t="s">
        <v>177</v>
      </c>
      <c r="E72" s="575"/>
      <c r="F72" s="575"/>
      <c r="G72" s="575"/>
      <c r="H72" s="575"/>
      <c r="I72" s="575"/>
      <c r="J72" s="576">
        <f>J131</f>
        <v>0</v>
      </c>
      <c r="L72" s="467"/>
    </row>
    <row r="73" spans="1:47" s="470" customFormat="1" ht="19.899999999999999" customHeight="1" x14ac:dyDescent="0.2">
      <c r="A73" s="577"/>
      <c r="B73" s="578"/>
      <c r="C73" s="577"/>
      <c r="D73" s="579" t="s">
        <v>180</v>
      </c>
      <c r="E73" s="580"/>
      <c r="F73" s="580"/>
      <c r="G73" s="580"/>
      <c r="H73" s="580"/>
      <c r="I73" s="580"/>
      <c r="J73" s="581">
        <f>J132</f>
        <v>0</v>
      </c>
      <c r="L73" s="469"/>
    </row>
    <row r="74" spans="1:47" s="470" customFormat="1" ht="19.899999999999999" customHeight="1" x14ac:dyDescent="0.2">
      <c r="A74" s="577"/>
      <c r="B74" s="578"/>
      <c r="C74" s="577"/>
      <c r="D74" s="579" t="s">
        <v>181</v>
      </c>
      <c r="E74" s="580"/>
      <c r="F74" s="580"/>
      <c r="G74" s="580"/>
      <c r="H74" s="580"/>
      <c r="I74" s="580"/>
      <c r="J74" s="581">
        <f>J157</f>
        <v>0</v>
      </c>
      <c r="L74" s="469"/>
    </row>
    <row r="75" spans="1:47" s="470" customFormat="1" ht="19.899999999999999" customHeight="1" x14ac:dyDescent="0.2">
      <c r="A75" s="577"/>
      <c r="B75" s="578"/>
      <c r="C75" s="577"/>
      <c r="D75" s="579" t="s">
        <v>182</v>
      </c>
      <c r="E75" s="580"/>
      <c r="F75" s="580"/>
      <c r="G75" s="580"/>
      <c r="H75" s="580"/>
      <c r="I75" s="580"/>
      <c r="J75" s="581">
        <f>J160</f>
        <v>0</v>
      </c>
      <c r="L75" s="469"/>
    </row>
    <row r="76" spans="1:47" s="470" customFormat="1" ht="19.899999999999999" customHeight="1" x14ac:dyDescent="0.2">
      <c r="A76" s="577"/>
      <c r="B76" s="578"/>
      <c r="C76" s="577"/>
      <c r="D76" s="579" t="s">
        <v>907</v>
      </c>
      <c r="E76" s="580"/>
      <c r="F76" s="580"/>
      <c r="G76" s="580"/>
      <c r="H76" s="580"/>
      <c r="I76" s="580"/>
      <c r="J76" s="581">
        <f>J187</f>
        <v>0</v>
      </c>
      <c r="L76" s="469"/>
    </row>
    <row r="77" spans="1:47" s="470" customFormat="1" ht="19.899999999999999" customHeight="1" x14ac:dyDescent="0.2">
      <c r="A77" s="577"/>
      <c r="B77" s="578"/>
      <c r="C77" s="577"/>
      <c r="D77" s="579" t="s">
        <v>183</v>
      </c>
      <c r="E77" s="580"/>
      <c r="F77" s="580"/>
      <c r="G77" s="580"/>
      <c r="H77" s="580"/>
      <c r="I77" s="580"/>
      <c r="J77" s="581">
        <f>J193</f>
        <v>0</v>
      </c>
      <c r="L77" s="469"/>
    </row>
    <row r="78" spans="1:47" s="468" customFormat="1" ht="25" customHeight="1" x14ac:dyDescent="0.2">
      <c r="A78" s="572"/>
      <c r="B78" s="573"/>
      <c r="C78" s="572"/>
      <c r="D78" s="574" t="s">
        <v>184</v>
      </c>
      <c r="E78" s="575"/>
      <c r="F78" s="575"/>
      <c r="G78" s="575"/>
      <c r="H78" s="575"/>
      <c r="I78" s="575"/>
      <c r="J78" s="576">
        <f>J200</f>
        <v>0</v>
      </c>
      <c r="L78" s="467"/>
    </row>
    <row r="79" spans="1:47" s="468" customFormat="1" ht="25" customHeight="1" x14ac:dyDescent="0.2">
      <c r="A79" s="572"/>
      <c r="B79" s="573"/>
      <c r="C79" s="572"/>
      <c r="D79" s="574" t="s">
        <v>186</v>
      </c>
      <c r="E79" s="575"/>
      <c r="F79" s="575"/>
      <c r="G79" s="575"/>
      <c r="H79" s="575"/>
      <c r="I79" s="575"/>
      <c r="J79" s="576">
        <f>J201</f>
        <v>0</v>
      </c>
      <c r="L79" s="467"/>
    </row>
    <row r="80" spans="1:47" s="458" customFormat="1" ht="21.75" customHeight="1" x14ac:dyDescent="0.2">
      <c r="A80" s="535"/>
      <c r="B80" s="536"/>
      <c r="C80" s="535"/>
      <c r="D80" s="535"/>
      <c r="E80" s="535"/>
      <c r="F80" s="535"/>
      <c r="G80" s="535"/>
      <c r="H80" s="535"/>
      <c r="I80" s="535"/>
      <c r="J80" s="535"/>
      <c r="L80" s="459"/>
    </row>
    <row r="81" spans="1:12" s="458" customFormat="1" ht="7" customHeight="1" x14ac:dyDescent="0.2">
      <c r="A81" s="535"/>
      <c r="B81" s="562"/>
      <c r="C81" s="563"/>
      <c r="D81" s="563"/>
      <c r="E81" s="563"/>
      <c r="F81" s="563"/>
      <c r="G81" s="563"/>
      <c r="H81" s="563"/>
      <c r="I81" s="563"/>
      <c r="J81" s="563"/>
      <c r="K81" s="465"/>
      <c r="L81" s="459"/>
    </row>
    <row r="82" spans="1:12" x14ac:dyDescent="0.2">
      <c r="A82" s="449"/>
      <c r="B82" s="449"/>
      <c r="C82" s="449"/>
      <c r="D82" s="449"/>
      <c r="E82" s="449"/>
      <c r="F82" s="449"/>
      <c r="G82" s="449"/>
      <c r="H82" s="449"/>
      <c r="I82" s="449"/>
      <c r="J82" s="449"/>
    </row>
    <row r="83" spans="1:12" x14ac:dyDescent="0.2">
      <c r="A83" s="449"/>
      <c r="B83" s="449"/>
      <c r="C83" s="449"/>
      <c r="D83" s="449"/>
      <c r="E83" s="449"/>
      <c r="F83" s="449"/>
      <c r="G83" s="449"/>
      <c r="H83" s="449"/>
      <c r="I83" s="449"/>
      <c r="J83" s="449"/>
    </row>
    <row r="84" spans="1:12" x14ac:dyDescent="0.2">
      <c r="A84" s="449"/>
      <c r="B84" s="449"/>
      <c r="C84" s="449"/>
      <c r="D84" s="449"/>
      <c r="E84" s="449"/>
      <c r="F84" s="449"/>
      <c r="G84" s="449"/>
      <c r="H84" s="449"/>
      <c r="I84" s="449"/>
      <c r="J84" s="449"/>
    </row>
    <row r="85" spans="1:12" s="458" customFormat="1" ht="7" customHeight="1" x14ac:dyDescent="0.2">
      <c r="A85" s="535"/>
      <c r="B85" s="564"/>
      <c r="C85" s="565"/>
      <c r="D85" s="565"/>
      <c r="E85" s="565"/>
      <c r="F85" s="565"/>
      <c r="G85" s="565"/>
      <c r="H85" s="565"/>
      <c r="I85" s="565"/>
      <c r="J85" s="565"/>
      <c r="K85" s="466"/>
      <c r="L85" s="459"/>
    </row>
    <row r="86" spans="1:12" s="458" customFormat="1" ht="25" customHeight="1" x14ac:dyDescent="0.2">
      <c r="A86" s="535"/>
      <c r="B86" s="536"/>
      <c r="C86" s="531" t="s">
        <v>122</v>
      </c>
      <c r="D86" s="535"/>
      <c r="E86" s="535"/>
      <c r="F86" s="535"/>
      <c r="G86" s="535"/>
      <c r="H86" s="535"/>
      <c r="I86" s="535"/>
      <c r="J86" s="535"/>
      <c r="L86" s="459"/>
    </row>
    <row r="87" spans="1:12" s="458" customFormat="1" ht="7" customHeight="1" x14ac:dyDescent="0.2">
      <c r="A87" s="535"/>
      <c r="B87" s="536"/>
      <c r="C87" s="535"/>
      <c r="D87" s="535"/>
      <c r="E87" s="535"/>
      <c r="F87" s="535"/>
      <c r="G87" s="535"/>
      <c r="H87" s="535"/>
      <c r="I87" s="535"/>
      <c r="J87" s="535"/>
      <c r="L87" s="459"/>
    </row>
    <row r="88" spans="1:12" s="458" customFormat="1" ht="12" customHeight="1" x14ac:dyDescent="0.2">
      <c r="A88" s="535"/>
      <c r="B88" s="536"/>
      <c r="C88" s="532" t="s">
        <v>17</v>
      </c>
      <c r="D88" s="535"/>
      <c r="E88" s="535"/>
      <c r="F88" s="535"/>
      <c r="G88" s="535"/>
      <c r="H88" s="535"/>
      <c r="I88" s="535"/>
      <c r="J88" s="535"/>
      <c r="L88" s="459"/>
    </row>
    <row r="89" spans="1:12" s="458" customFormat="1" ht="27.75" customHeight="1" x14ac:dyDescent="0.2">
      <c r="A89" s="535"/>
      <c r="B89" s="536"/>
      <c r="C89" s="535"/>
      <c r="D89" s="535"/>
      <c r="E89" s="533" t="str">
        <f>E7</f>
        <v>SPOJOVACÍ LOGISTICKÉ A PROVOZNÍ KORIDORY A ZMĚNA PŘIPOJENÍ ČEZ DISTRIBUCE a.s</v>
      </c>
      <c r="F89" s="534"/>
      <c r="G89" s="534"/>
      <c r="H89" s="534"/>
      <c r="I89" s="535"/>
      <c r="J89" s="535"/>
      <c r="L89" s="459"/>
    </row>
    <row r="90" spans="1:12" ht="12" customHeight="1" x14ac:dyDescent="0.2">
      <c r="A90" s="449"/>
      <c r="B90" s="530"/>
      <c r="C90" s="532" t="s">
        <v>109</v>
      </c>
      <c r="D90" s="449"/>
      <c r="E90" s="449"/>
      <c r="F90" s="449"/>
      <c r="G90" s="449"/>
      <c r="H90" s="449"/>
      <c r="I90" s="449"/>
      <c r="J90" s="449"/>
      <c r="L90" s="456"/>
    </row>
    <row r="91" spans="1:12" s="458" customFormat="1" ht="16.399999999999999" customHeight="1" x14ac:dyDescent="0.2">
      <c r="A91" s="535"/>
      <c r="B91" s="536"/>
      <c r="C91" s="535"/>
      <c r="D91" s="535"/>
      <c r="E91" s="533" t="s">
        <v>903</v>
      </c>
      <c r="F91" s="537"/>
      <c r="G91" s="537"/>
      <c r="H91" s="537"/>
      <c r="I91" s="535"/>
      <c r="J91" s="535"/>
      <c r="L91" s="459"/>
    </row>
    <row r="92" spans="1:12" s="458" customFormat="1" ht="16.399999999999999" customHeight="1" x14ac:dyDescent="0.2">
      <c r="A92" s="535"/>
      <c r="B92" s="536"/>
      <c r="C92" s="538" t="s">
        <v>904</v>
      </c>
      <c r="D92" s="539"/>
      <c r="E92" s="539"/>
      <c r="F92" s="539"/>
      <c r="G92" s="535"/>
      <c r="H92" s="535"/>
      <c r="I92" s="535"/>
      <c r="J92" s="535"/>
      <c r="L92" s="459"/>
    </row>
    <row r="93" spans="1:12" s="458" customFormat="1" ht="16.399999999999999" customHeight="1" x14ac:dyDescent="0.2">
      <c r="A93" s="535"/>
      <c r="B93" s="536"/>
      <c r="C93" s="540"/>
      <c r="D93" s="582"/>
      <c r="E93" s="567" t="str">
        <f>E11</f>
        <v>SO 026.1 Stavební úpravy koridoru v pavilonu "K"</v>
      </c>
      <c r="F93" s="567"/>
      <c r="G93" s="535"/>
      <c r="H93" s="535"/>
      <c r="I93" s="535"/>
      <c r="J93" s="535"/>
      <c r="L93" s="459"/>
    </row>
    <row r="94" spans="1:12" s="458" customFormat="1" ht="12" customHeight="1" x14ac:dyDescent="0.2">
      <c r="A94" s="535"/>
      <c r="B94" s="536"/>
      <c r="C94" s="532" t="s">
        <v>111</v>
      </c>
      <c r="D94" s="535"/>
      <c r="E94" s="535"/>
      <c r="F94" s="535"/>
      <c r="G94" s="535"/>
      <c r="H94" s="535"/>
      <c r="I94" s="535"/>
      <c r="J94" s="535"/>
      <c r="L94" s="459"/>
    </row>
    <row r="95" spans="1:12" s="458" customFormat="1" ht="16.399999999999999" customHeight="1" x14ac:dyDescent="0.2">
      <c r="A95" s="535"/>
      <c r="B95" s="536"/>
      <c r="C95" s="535"/>
      <c r="D95" s="535"/>
      <c r="E95" s="543" t="str">
        <f>E13</f>
        <v xml:space="preserve">Stavební část -  dodatek </v>
      </c>
      <c r="F95" s="537"/>
      <c r="G95" s="537"/>
      <c r="H95" s="537"/>
      <c r="I95" s="535"/>
      <c r="J95" s="535"/>
      <c r="L95" s="459"/>
    </row>
    <row r="96" spans="1:12" s="458" customFormat="1" ht="7" customHeight="1" x14ac:dyDescent="0.2">
      <c r="A96" s="535"/>
      <c r="B96" s="536"/>
      <c r="C96" s="535"/>
      <c r="D96" s="535"/>
      <c r="E96" s="535"/>
      <c r="F96" s="535"/>
      <c r="G96" s="535"/>
      <c r="H96" s="535"/>
      <c r="I96" s="535"/>
      <c r="J96" s="535"/>
      <c r="L96" s="459"/>
    </row>
    <row r="97" spans="1:65" s="458" customFormat="1" ht="12" customHeight="1" x14ac:dyDescent="0.2">
      <c r="A97" s="535"/>
      <c r="B97" s="536"/>
      <c r="C97" s="532" t="s">
        <v>21</v>
      </c>
      <c r="D97" s="535"/>
      <c r="E97" s="535"/>
      <c r="F97" s="544" t="str">
        <f>F16</f>
        <v>Oblastní nemocnice Náchod</v>
      </c>
      <c r="G97" s="535"/>
      <c r="H97" s="535"/>
      <c r="I97" s="532" t="s">
        <v>23</v>
      </c>
      <c r="J97" s="545" t="str">
        <f>IF(J16="","",J16)</f>
        <v>11. 1. 2021</v>
      </c>
      <c r="L97" s="459"/>
    </row>
    <row r="98" spans="1:65" s="458" customFormat="1" ht="7" customHeight="1" x14ac:dyDescent="0.2">
      <c r="A98" s="535"/>
      <c r="B98" s="536"/>
      <c r="C98" s="535"/>
      <c r="D98" s="535"/>
      <c r="E98" s="535"/>
      <c r="F98" s="535"/>
      <c r="G98" s="535"/>
      <c r="H98" s="535"/>
      <c r="I98" s="535"/>
      <c r="J98" s="535"/>
      <c r="L98" s="459"/>
    </row>
    <row r="99" spans="1:65" s="458" customFormat="1" ht="15.4" customHeight="1" x14ac:dyDescent="0.2">
      <c r="A99" s="535"/>
      <c r="B99" s="536"/>
      <c r="C99" s="532" t="s">
        <v>24</v>
      </c>
      <c r="D99" s="535"/>
      <c r="E99" s="535"/>
      <c r="F99" s="544" t="str">
        <f>E19</f>
        <v>Královéhradecký kraj</v>
      </c>
      <c r="G99" s="535"/>
      <c r="H99" s="535"/>
      <c r="I99" s="532" t="s">
        <v>30</v>
      </c>
      <c r="J99" s="568" t="str">
        <f>E25</f>
        <v>Proxion s.r.o.</v>
      </c>
      <c r="L99" s="459"/>
    </row>
    <row r="100" spans="1:65" s="458" customFormat="1" ht="15.4" customHeight="1" x14ac:dyDescent="0.2">
      <c r="A100" s="535"/>
      <c r="B100" s="536"/>
      <c r="C100" s="532" t="s">
        <v>906</v>
      </c>
      <c r="D100" s="535"/>
      <c r="E100" s="535"/>
      <c r="F100" s="544" t="str">
        <f>IF(E22="","",E22)</f>
        <v>VZ</v>
      </c>
      <c r="G100" s="535"/>
      <c r="H100" s="535"/>
      <c r="I100" s="532" t="s">
        <v>34</v>
      </c>
      <c r="J100" s="568" t="str">
        <f>E28</f>
        <v>Ivan Mezera</v>
      </c>
      <c r="L100" s="459"/>
    </row>
    <row r="101" spans="1:65" s="458" customFormat="1" ht="10.4" customHeight="1" x14ac:dyDescent="0.2">
      <c r="A101" s="535"/>
      <c r="B101" s="536"/>
      <c r="C101" s="535"/>
      <c r="D101" s="535"/>
      <c r="E101" s="535"/>
      <c r="F101" s="535"/>
      <c r="G101" s="535"/>
      <c r="H101" s="535"/>
      <c r="I101" s="535"/>
      <c r="J101" s="535"/>
      <c r="L101" s="459"/>
    </row>
    <row r="102" spans="1:65" s="476" customFormat="1" ht="29.25" customHeight="1" x14ac:dyDescent="0.2">
      <c r="A102" s="583"/>
      <c r="B102" s="584"/>
      <c r="C102" s="585" t="s">
        <v>123</v>
      </c>
      <c r="D102" s="586" t="s">
        <v>58</v>
      </c>
      <c r="E102" s="586" t="s">
        <v>54</v>
      </c>
      <c r="F102" s="586" t="s">
        <v>55</v>
      </c>
      <c r="G102" s="586" t="s">
        <v>124</v>
      </c>
      <c r="H102" s="586" t="s">
        <v>125</v>
      </c>
      <c r="I102" s="586" t="s">
        <v>126</v>
      </c>
      <c r="J102" s="587" t="s">
        <v>115</v>
      </c>
      <c r="K102" s="472" t="s">
        <v>127</v>
      </c>
      <c r="L102" s="471"/>
      <c r="M102" s="473" t="s">
        <v>3</v>
      </c>
      <c r="N102" s="474" t="s">
        <v>43</v>
      </c>
      <c r="O102" s="474" t="s">
        <v>128</v>
      </c>
      <c r="P102" s="474" t="s">
        <v>129</v>
      </c>
      <c r="Q102" s="474" t="s">
        <v>130</v>
      </c>
      <c r="R102" s="474" t="s">
        <v>131</v>
      </c>
      <c r="S102" s="474" t="s">
        <v>132</v>
      </c>
      <c r="T102" s="475" t="s">
        <v>133</v>
      </c>
    </row>
    <row r="103" spans="1:65" s="458" customFormat="1" ht="22.9" customHeight="1" x14ac:dyDescent="0.35">
      <c r="A103" s="535"/>
      <c r="B103" s="536"/>
      <c r="C103" s="588" t="s">
        <v>134</v>
      </c>
      <c r="D103" s="535"/>
      <c r="E103" s="535"/>
      <c r="F103" s="535"/>
      <c r="G103" s="535"/>
      <c r="H103" s="535"/>
      <c r="I103" s="535"/>
      <c r="J103" s="589">
        <f>BK103</f>
        <v>0</v>
      </c>
      <c r="L103" s="459"/>
      <c r="M103" s="477"/>
      <c r="N103" s="462"/>
      <c r="O103" s="462"/>
      <c r="P103" s="478">
        <f>P104+P131+P200+P201</f>
        <v>153.85482199999998</v>
      </c>
      <c r="Q103" s="462"/>
      <c r="R103" s="478">
        <f>R104+R131+R200+R201</f>
        <v>0.91978475000000015</v>
      </c>
      <c r="S103" s="462"/>
      <c r="T103" s="479">
        <f>T104+T131+T200+T201</f>
        <v>0.28892499999999999</v>
      </c>
      <c r="AT103" s="453" t="s">
        <v>72</v>
      </c>
      <c r="AU103" s="453" t="s">
        <v>116</v>
      </c>
      <c r="BK103" s="480">
        <f>BK104+BK131+BK200+BK201</f>
        <v>0</v>
      </c>
    </row>
    <row r="104" spans="1:65" s="482" customFormat="1" ht="25.9" customHeight="1" x14ac:dyDescent="0.35">
      <c r="A104" s="590"/>
      <c r="B104" s="591"/>
      <c r="C104" s="590"/>
      <c r="D104" s="592" t="s">
        <v>72</v>
      </c>
      <c r="E104" s="593" t="s">
        <v>187</v>
      </c>
      <c r="F104" s="593" t="s">
        <v>188</v>
      </c>
      <c r="G104" s="590"/>
      <c r="H104" s="590"/>
      <c r="I104" s="590"/>
      <c r="J104" s="594">
        <f>BK104</f>
        <v>0</v>
      </c>
      <c r="L104" s="481"/>
      <c r="M104" s="484"/>
      <c r="N104" s="485"/>
      <c r="O104" s="485"/>
      <c r="P104" s="486">
        <f>P105+P123+P129</f>
        <v>31.354368000000001</v>
      </c>
      <c r="Q104" s="485"/>
      <c r="R104" s="486">
        <f>R105+R123+R129</f>
        <v>0.10480260000000001</v>
      </c>
      <c r="S104" s="485"/>
      <c r="T104" s="487">
        <f>T105+T123+T129</f>
        <v>0</v>
      </c>
      <c r="AR104" s="483" t="s">
        <v>80</v>
      </c>
      <c r="AT104" s="488" t="s">
        <v>72</v>
      </c>
      <c r="AU104" s="488" t="s">
        <v>73</v>
      </c>
      <c r="AY104" s="483" t="s">
        <v>138</v>
      </c>
      <c r="BK104" s="489">
        <f>BK105+BK123+BK129</f>
        <v>0</v>
      </c>
    </row>
    <row r="105" spans="1:65" s="482" customFormat="1" ht="22.9" customHeight="1" x14ac:dyDescent="0.25">
      <c r="A105" s="590"/>
      <c r="B105" s="591"/>
      <c r="C105" s="590"/>
      <c r="D105" s="592" t="s">
        <v>72</v>
      </c>
      <c r="E105" s="595" t="s">
        <v>237</v>
      </c>
      <c r="F105" s="595" t="s">
        <v>303</v>
      </c>
      <c r="G105" s="590"/>
      <c r="H105" s="590"/>
      <c r="I105" s="590"/>
      <c r="J105" s="596">
        <f>BK105</f>
        <v>0</v>
      </c>
      <c r="L105" s="481"/>
      <c r="M105" s="484"/>
      <c r="N105" s="485"/>
      <c r="O105" s="485"/>
      <c r="P105" s="486">
        <f>SUM(P106:P122)</f>
        <v>30.53294</v>
      </c>
      <c r="Q105" s="485"/>
      <c r="R105" s="486">
        <f>SUM(R106:R122)</f>
        <v>0.10480260000000001</v>
      </c>
      <c r="S105" s="485"/>
      <c r="T105" s="487">
        <f>SUM(T106:T122)</f>
        <v>0</v>
      </c>
      <c r="AR105" s="483" t="s">
        <v>80</v>
      </c>
      <c r="AT105" s="488" t="s">
        <v>72</v>
      </c>
      <c r="AU105" s="488" t="s">
        <v>80</v>
      </c>
      <c r="AY105" s="483" t="s">
        <v>138</v>
      </c>
      <c r="BK105" s="489">
        <f>SUM(BK106:BK122)</f>
        <v>0</v>
      </c>
    </row>
    <row r="106" spans="1:65" s="458" customFormat="1" ht="38.25" customHeight="1" x14ac:dyDescent="0.2">
      <c r="A106" s="535"/>
      <c r="B106" s="536"/>
      <c r="C106" s="597" t="s">
        <v>80</v>
      </c>
      <c r="D106" s="597" t="s">
        <v>139</v>
      </c>
      <c r="E106" s="598" t="s">
        <v>304</v>
      </c>
      <c r="F106" s="599" t="s">
        <v>305</v>
      </c>
      <c r="G106" s="600" t="s">
        <v>192</v>
      </c>
      <c r="H106" s="601">
        <v>63.9</v>
      </c>
      <c r="I106" s="490"/>
      <c r="J106" s="602">
        <f>ROUND(I106*H106,2)</f>
        <v>0</v>
      </c>
      <c r="K106" s="491"/>
      <c r="L106" s="459"/>
      <c r="M106" s="492" t="s">
        <v>3</v>
      </c>
      <c r="N106" s="493" t="s">
        <v>44</v>
      </c>
      <c r="O106" s="494">
        <v>0.105</v>
      </c>
      <c r="P106" s="494">
        <f>O106*H106</f>
        <v>6.7094999999999994</v>
      </c>
      <c r="Q106" s="494">
        <v>1.2999999999999999E-4</v>
      </c>
      <c r="R106" s="494">
        <f>Q106*H106</f>
        <v>8.3069999999999984E-3</v>
      </c>
      <c r="S106" s="494">
        <v>0</v>
      </c>
      <c r="T106" s="495">
        <f>S106*H106</f>
        <v>0</v>
      </c>
      <c r="AR106" s="496" t="s">
        <v>137</v>
      </c>
      <c r="AT106" s="496" t="s">
        <v>139</v>
      </c>
      <c r="AU106" s="496" t="s">
        <v>82</v>
      </c>
      <c r="AY106" s="453" t="s">
        <v>138</v>
      </c>
      <c r="BE106" s="497">
        <f>IF(N106="základní",J106,0)</f>
        <v>0</v>
      </c>
      <c r="BF106" s="497">
        <f>IF(N106="snížená",J106,0)</f>
        <v>0</v>
      </c>
      <c r="BG106" s="497">
        <f>IF(N106="zákl. přenesená",J106,0)</f>
        <v>0</v>
      </c>
      <c r="BH106" s="497">
        <f>IF(N106="sníž. přenesená",J106,0)</f>
        <v>0</v>
      </c>
      <c r="BI106" s="497">
        <f>IF(N106="nulová",J106,0)</f>
        <v>0</v>
      </c>
      <c r="BJ106" s="453" t="s">
        <v>80</v>
      </c>
      <c r="BK106" s="497">
        <f>ROUND(I106*H106,2)</f>
        <v>0</v>
      </c>
      <c r="BL106" s="453" t="s">
        <v>137</v>
      </c>
      <c r="BM106" s="496" t="s">
        <v>306</v>
      </c>
    </row>
    <row r="107" spans="1:65" s="499" customFormat="1" x14ac:dyDescent="0.2">
      <c r="A107" s="603"/>
      <c r="B107" s="604"/>
      <c r="C107" s="603"/>
      <c r="D107" s="605" t="s">
        <v>194</v>
      </c>
      <c r="E107" s="606" t="s">
        <v>3</v>
      </c>
      <c r="F107" s="607" t="s">
        <v>908</v>
      </c>
      <c r="G107" s="603"/>
      <c r="H107" s="608">
        <v>54.4</v>
      </c>
      <c r="I107" s="635"/>
      <c r="J107" s="603"/>
      <c r="L107" s="498"/>
      <c r="M107" s="501"/>
      <c r="N107" s="502"/>
      <c r="O107" s="502"/>
      <c r="P107" s="502"/>
      <c r="Q107" s="502"/>
      <c r="R107" s="502"/>
      <c r="S107" s="502"/>
      <c r="T107" s="503"/>
      <c r="AT107" s="500" t="s">
        <v>194</v>
      </c>
      <c r="AU107" s="500" t="s">
        <v>82</v>
      </c>
      <c r="AV107" s="499" t="s">
        <v>82</v>
      </c>
      <c r="AW107" s="499" t="s">
        <v>33</v>
      </c>
      <c r="AX107" s="499" t="s">
        <v>73</v>
      </c>
      <c r="AY107" s="500" t="s">
        <v>138</v>
      </c>
    </row>
    <row r="108" spans="1:65" s="499" customFormat="1" x14ac:dyDescent="0.2">
      <c r="A108" s="603"/>
      <c r="B108" s="604"/>
      <c r="C108" s="603"/>
      <c r="D108" s="605" t="s">
        <v>194</v>
      </c>
      <c r="E108" s="606" t="s">
        <v>3</v>
      </c>
      <c r="F108" s="607" t="s">
        <v>909</v>
      </c>
      <c r="G108" s="603"/>
      <c r="H108" s="608">
        <v>9.5</v>
      </c>
      <c r="I108" s="635"/>
      <c r="J108" s="603"/>
      <c r="L108" s="498"/>
      <c r="M108" s="501"/>
      <c r="N108" s="502"/>
      <c r="O108" s="502"/>
      <c r="P108" s="502"/>
      <c r="Q108" s="502"/>
      <c r="R108" s="502"/>
      <c r="S108" s="502"/>
      <c r="T108" s="503"/>
      <c r="AT108" s="500" t="s">
        <v>194</v>
      </c>
      <c r="AU108" s="500" t="s">
        <v>82</v>
      </c>
      <c r="AV108" s="499" t="s">
        <v>82</v>
      </c>
      <c r="AW108" s="499" t="s">
        <v>33</v>
      </c>
      <c r="AX108" s="499" t="s">
        <v>73</v>
      </c>
      <c r="AY108" s="500" t="s">
        <v>138</v>
      </c>
    </row>
    <row r="109" spans="1:65" s="505" customFormat="1" x14ac:dyDescent="0.2">
      <c r="A109" s="609"/>
      <c r="B109" s="610"/>
      <c r="C109" s="609"/>
      <c r="D109" s="605" t="s">
        <v>194</v>
      </c>
      <c r="E109" s="611" t="s">
        <v>3</v>
      </c>
      <c r="F109" s="612" t="s">
        <v>201</v>
      </c>
      <c r="G109" s="609"/>
      <c r="H109" s="613">
        <v>63.9</v>
      </c>
      <c r="I109" s="636"/>
      <c r="J109" s="609"/>
      <c r="L109" s="504"/>
      <c r="M109" s="507"/>
      <c r="N109" s="508"/>
      <c r="O109" s="508"/>
      <c r="P109" s="508"/>
      <c r="Q109" s="508"/>
      <c r="R109" s="508"/>
      <c r="S109" s="508"/>
      <c r="T109" s="509"/>
      <c r="AT109" s="506" t="s">
        <v>194</v>
      </c>
      <c r="AU109" s="506" t="s">
        <v>82</v>
      </c>
      <c r="AV109" s="505" t="s">
        <v>137</v>
      </c>
      <c r="AW109" s="505" t="s">
        <v>33</v>
      </c>
      <c r="AX109" s="505" t="s">
        <v>80</v>
      </c>
      <c r="AY109" s="506" t="s">
        <v>138</v>
      </c>
    </row>
    <row r="110" spans="1:65" s="458" customFormat="1" ht="31.9" customHeight="1" x14ac:dyDescent="0.2">
      <c r="A110" s="535"/>
      <c r="B110" s="536"/>
      <c r="C110" s="597" t="s">
        <v>82</v>
      </c>
      <c r="D110" s="597" t="s">
        <v>139</v>
      </c>
      <c r="E110" s="598" t="s">
        <v>309</v>
      </c>
      <c r="F110" s="599" t="s">
        <v>310</v>
      </c>
      <c r="G110" s="600" t="s">
        <v>192</v>
      </c>
      <c r="H110" s="601">
        <v>7.56</v>
      </c>
      <c r="I110" s="490"/>
      <c r="J110" s="602">
        <f>ROUND(I110*H110,2)</f>
        <v>0</v>
      </c>
      <c r="K110" s="491"/>
      <c r="L110" s="459"/>
      <c r="M110" s="492" t="s">
        <v>3</v>
      </c>
      <c r="N110" s="493" t="s">
        <v>44</v>
      </c>
      <c r="O110" s="494">
        <v>7.3999999999999996E-2</v>
      </c>
      <c r="P110" s="494">
        <f>O110*H110</f>
        <v>0.55943999999999994</v>
      </c>
      <c r="Q110" s="494">
        <v>1.0000000000000001E-5</v>
      </c>
      <c r="R110" s="494">
        <f>Q110*H110</f>
        <v>7.5600000000000008E-5</v>
      </c>
      <c r="S110" s="494">
        <v>0</v>
      </c>
      <c r="T110" s="495">
        <f>S110*H110</f>
        <v>0</v>
      </c>
      <c r="AR110" s="496" t="s">
        <v>137</v>
      </c>
      <c r="AT110" s="496" t="s">
        <v>139</v>
      </c>
      <c r="AU110" s="496" t="s">
        <v>82</v>
      </c>
      <c r="AY110" s="453" t="s">
        <v>138</v>
      </c>
      <c r="BE110" s="497">
        <f>IF(N110="základní",J110,0)</f>
        <v>0</v>
      </c>
      <c r="BF110" s="497">
        <f>IF(N110="snížená",J110,0)</f>
        <v>0</v>
      </c>
      <c r="BG110" s="497">
        <f>IF(N110="zákl. přenesená",J110,0)</f>
        <v>0</v>
      </c>
      <c r="BH110" s="497">
        <f>IF(N110="sníž. přenesená",J110,0)</f>
        <v>0</v>
      </c>
      <c r="BI110" s="497">
        <f>IF(N110="nulová",J110,0)</f>
        <v>0</v>
      </c>
      <c r="BJ110" s="453" t="s">
        <v>80</v>
      </c>
      <c r="BK110" s="497">
        <f>ROUND(I110*H110,2)</f>
        <v>0</v>
      </c>
      <c r="BL110" s="453" t="s">
        <v>137</v>
      </c>
      <c r="BM110" s="496" t="s">
        <v>311</v>
      </c>
    </row>
    <row r="111" spans="1:65" s="499" customFormat="1" x14ac:dyDescent="0.2">
      <c r="A111" s="603"/>
      <c r="B111" s="604"/>
      <c r="C111" s="603"/>
      <c r="D111" s="605" t="s">
        <v>194</v>
      </c>
      <c r="E111" s="606" t="s">
        <v>3</v>
      </c>
      <c r="F111" s="607" t="s">
        <v>910</v>
      </c>
      <c r="G111" s="603"/>
      <c r="H111" s="608">
        <v>7.56</v>
      </c>
      <c r="I111" s="635"/>
      <c r="J111" s="603"/>
      <c r="L111" s="498"/>
      <c r="M111" s="501"/>
      <c r="N111" s="502"/>
      <c r="O111" s="502"/>
      <c r="P111" s="502"/>
      <c r="Q111" s="502"/>
      <c r="R111" s="502"/>
      <c r="S111" s="502"/>
      <c r="T111" s="503"/>
      <c r="AT111" s="500" t="s">
        <v>194</v>
      </c>
      <c r="AU111" s="500" t="s">
        <v>82</v>
      </c>
      <c r="AV111" s="499" t="s">
        <v>82</v>
      </c>
      <c r="AW111" s="499" t="s">
        <v>33</v>
      </c>
      <c r="AX111" s="499" t="s">
        <v>73</v>
      </c>
      <c r="AY111" s="500" t="s">
        <v>138</v>
      </c>
    </row>
    <row r="112" spans="1:65" s="505" customFormat="1" x14ac:dyDescent="0.2">
      <c r="A112" s="609"/>
      <c r="B112" s="610"/>
      <c r="C112" s="609"/>
      <c r="D112" s="605" t="s">
        <v>194</v>
      </c>
      <c r="E112" s="611" t="s">
        <v>3</v>
      </c>
      <c r="F112" s="612" t="s">
        <v>201</v>
      </c>
      <c r="G112" s="609"/>
      <c r="H112" s="613">
        <v>7.56</v>
      </c>
      <c r="I112" s="636"/>
      <c r="J112" s="609"/>
      <c r="L112" s="504"/>
      <c r="M112" s="507"/>
      <c r="N112" s="508"/>
      <c r="O112" s="508"/>
      <c r="P112" s="508"/>
      <c r="Q112" s="508"/>
      <c r="R112" s="508"/>
      <c r="S112" s="508"/>
      <c r="T112" s="509"/>
      <c r="AT112" s="506" t="s">
        <v>194</v>
      </c>
      <c r="AU112" s="506" t="s">
        <v>82</v>
      </c>
      <c r="AV112" s="505" t="s">
        <v>137</v>
      </c>
      <c r="AW112" s="505" t="s">
        <v>33</v>
      </c>
      <c r="AX112" s="505" t="s">
        <v>80</v>
      </c>
      <c r="AY112" s="506" t="s">
        <v>138</v>
      </c>
    </row>
    <row r="113" spans="1:65" s="458" customFormat="1" ht="21" customHeight="1" x14ac:dyDescent="0.2">
      <c r="A113" s="535"/>
      <c r="B113" s="536"/>
      <c r="C113" s="597" t="s">
        <v>148</v>
      </c>
      <c r="D113" s="597" t="s">
        <v>139</v>
      </c>
      <c r="E113" s="598" t="s">
        <v>315</v>
      </c>
      <c r="F113" s="599" t="s">
        <v>316</v>
      </c>
      <c r="G113" s="600" t="s">
        <v>192</v>
      </c>
      <c r="H113" s="601">
        <v>198</v>
      </c>
      <c r="I113" s="490"/>
      <c r="J113" s="602">
        <f>ROUND(I113*H113,2)</f>
        <v>0</v>
      </c>
      <c r="K113" s="491"/>
      <c r="L113" s="459"/>
      <c r="M113" s="492" t="s">
        <v>3</v>
      </c>
      <c r="N113" s="493" t="s">
        <v>44</v>
      </c>
      <c r="O113" s="494">
        <v>8.9999999999999993E-3</v>
      </c>
      <c r="P113" s="494">
        <f>O113*H113</f>
        <v>1.7819999999999998</v>
      </c>
      <c r="Q113" s="494">
        <v>0</v>
      </c>
      <c r="R113" s="494">
        <f>Q113*H113</f>
        <v>0</v>
      </c>
      <c r="S113" s="494">
        <v>0</v>
      </c>
      <c r="T113" s="495">
        <f>S113*H113</f>
        <v>0</v>
      </c>
      <c r="AR113" s="496" t="s">
        <v>137</v>
      </c>
      <c r="AT113" s="496" t="s">
        <v>139</v>
      </c>
      <c r="AU113" s="496" t="s">
        <v>82</v>
      </c>
      <c r="AY113" s="453" t="s">
        <v>138</v>
      </c>
      <c r="BE113" s="497">
        <f>IF(N113="základní",J113,0)</f>
        <v>0</v>
      </c>
      <c r="BF113" s="497">
        <f>IF(N113="snížená",J113,0)</f>
        <v>0</v>
      </c>
      <c r="BG113" s="497">
        <f>IF(N113="zákl. přenesená",J113,0)</f>
        <v>0</v>
      </c>
      <c r="BH113" s="497">
        <f>IF(N113="sníž. přenesená",J113,0)</f>
        <v>0</v>
      </c>
      <c r="BI113" s="497">
        <f>IF(N113="nulová",J113,0)</f>
        <v>0</v>
      </c>
      <c r="BJ113" s="453" t="s">
        <v>80</v>
      </c>
      <c r="BK113" s="497">
        <f>ROUND(I113*H113,2)</f>
        <v>0</v>
      </c>
      <c r="BL113" s="453" t="s">
        <v>137</v>
      </c>
      <c r="BM113" s="496" t="s">
        <v>317</v>
      </c>
    </row>
    <row r="114" spans="1:65" s="499" customFormat="1" x14ac:dyDescent="0.2">
      <c r="A114" s="603"/>
      <c r="B114" s="604"/>
      <c r="C114" s="603"/>
      <c r="D114" s="605" t="s">
        <v>194</v>
      </c>
      <c r="E114" s="606" t="s">
        <v>3</v>
      </c>
      <c r="F114" s="607" t="s">
        <v>911</v>
      </c>
      <c r="G114" s="603"/>
      <c r="H114" s="608">
        <v>198</v>
      </c>
      <c r="I114" s="635"/>
      <c r="J114" s="603"/>
      <c r="L114" s="498"/>
      <c r="M114" s="501"/>
      <c r="N114" s="502"/>
      <c r="O114" s="502"/>
      <c r="P114" s="502"/>
      <c r="Q114" s="502"/>
      <c r="R114" s="502"/>
      <c r="S114" s="502"/>
      <c r="T114" s="503"/>
      <c r="AT114" s="500" t="s">
        <v>194</v>
      </c>
      <c r="AU114" s="500" t="s">
        <v>82</v>
      </c>
      <c r="AV114" s="499" t="s">
        <v>82</v>
      </c>
      <c r="AW114" s="499" t="s">
        <v>33</v>
      </c>
      <c r="AX114" s="499" t="s">
        <v>80</v>
      </c>
      <c r="AY114" s="500" t="s">
        <v>138</v>
      </c>
    </row>
    <row r="115" spans="1:65" s="458" customFormat="1" ht="21" customHeight="1" x14ac:dyDescent="0.2">
      <c r="A115" s="535"/>
      <c r="B115" s="536"/>
      <c r="C115" s="597" t="s">
        <v>137</v>
      </c>
      <c r="D115" s="597" t="s">
        <v>139</v>
      </c>
      <c r="E115" s="598" t="s">
        <v>320</v>
      </c>
      <c r="F115" s="599" t="s">
        <v>321</v>
      </c>
      <c r="G115" s="600" t="s">
        <v>192</v>
      </c>
      <c r="H115" s="601">
        <v>132</v>
      </c>
      <c r="I115" s="490"/>
      <c r="J115" s="602">
        <f>ROUND(I115*H115,2)</f>
        <v>0</v>
      </c>
      <c r="K115" s="491"/>
      <c r="L115" s="459"/>
      <c r="M115" s="492" t="s">
        <v>3</v>
      </c>
      <c r="N115" s="493" t="s">
        <v>44</v>
      </c>
      <c r="O115" s="494">
        <v>1.6E-2</v>
      </c>
      <c r="P115" s="494">
        <f>O115*H115</f>
        <v>2.1120000000000001</v>
      </c>
      <c r="Q115" s="494">
        <v>1.0000000000000001E-5</v>
      </c>
      <c r="R115" s="494">
        <f>Q115*H115</f>
        <v>1.3200000000000002E-3</v>
      </c>
      <c r="S115" s="494">
        <v>0</v>
      </c>
      <c r="T115" s="495">
        <f>S115*H115</f>
        <v>0</v>
      </c>
      <c r="AR115" s="496" t="s">
        <v>137</v>
      </c>
      <c r="AT115" s="496" t="s">
        <v>139</v>
      </c>
      <c r="AU115" s="496" t="s">
        <v>82</v>
      </c>
      <c r="AY115" s="453" t="s">
        <v>138</v>
      </c>
      <c r="BE115" s="497">
        <f>IF(N115="základní",J115,0)</f>
        <v>0</v>
      </c>
      <c r="BF115" s="497">
        <f>IF(N115="snížená",J115,0)</f>
        <v>0</v>
      </c>
      <c r="BG115" s="497">
        <f>IF(N115="zákl. přenesená",J115,0)</f>
        <v>0</v>
      </c>
      <c r="BH115" s="497">
        <f>IF(N115="sníž. přenesená",J115,0)</f>
        <v>0</v>
      </c>
      <c r="BI115" s="497">
        <f>IF(N115="nulová",J115,0)</f>
        <v>0</v>
      </c>
      <c r="BJ115" s="453" t="s">
        <v>80</v>
      </c>
      <c r="BK115" s="497">
        <f>ROUND(I115*H115,2)</f>
        <v>0</v>
      </c>
      <c r="BL115" s="453" t="s">
        <v>137</v>
      </c>
      <c r="BM115" s="496" t="s">
        <v>322</v>
      </c>
    </row>
    <row r="116" spans="1:65" s="499" customFormat="1" x14ac:dyDescent="0.2">
      <c r="A116" s="603"/>
      <c r="B116" s="604"/>
      <c r="C116" s="603"/>
      <c r="D116" s="605" t="s">
        <v>194</v>
      </c>
      <c r="E116" s="606" t="s">
        <v>3</v>
      </c>
      <c r="F116" s="607" t="s">
        <v>912</v>
      </c>
      <c r="G116" s="603"/>
      <c r="H116" s="608">
        <v>132</v>
      </c>
      <c r="I116" s="635"/>
      <c r="J116" s="603"/>
      <c r="L116" s="498"/>
      <c r="M116" s="501"/>
      <c r="N116" s="502"/>
      <c r="O116" s="502"/>
      <c r="P116" s="502"/>
      <c r="Q116" s="502"/>
      <c r="R116" s="502"/>
      <c r="S116" s="502"/>
      <c r="T116" s="503"/>
      <c r="AT116" s="500" t="s">
        <v>194</v>
      </c>
      <c r="AU116" s="500" t="s">
        <v>82</v>
      </c>
      <c r="AV116" s="499" t="s">
        <v>82</v>
      </c>
      <c r="AW116" s="499" t="s">
        <v>33</v>
      </c>
      <c r="AX116" s="499" t="s">
        <v>80</v>
      </c>
      <c r="AY116" s="500" t="s">
        <v>138</v>
      </c>
    </row>
    <row r="117" spans="1:65" s="458" customFormat="1" ht="59.25" customHeight="1" x14ac:dyDescent="0.2">
      <c r="A117" s="535"/>
      <c r="B117" s="536"/>
      <c r="C117" s="597" t="s">
        <v>153</v>
      </c>
      <c r="D117" s="597" t="s">
        <v>139</v>
      </c>
      <c r="E117" s="598" t="s">
        <v>913</v>
      </c>
      <c r="F117" s="599" t="s">
        <v>914</v>
      </c>
      <c r="G117" s="600" t="s">
        <v>260</v>
      </c>
      <c r="H117" s="601">
        <v>10</v>
      </c>
      <c r="I117" s="490"/>
      <c r="J117" s="602">
        <f>ROUND(I117*H117,2)</f>
        <v>0</v>
      </c>
      <c r="K117" s="491"/>
      <c r="L117" s="459"/>
      <c r="M117" s="492" t="s">
        <v>3</v>
      </c>
      <c r="N117" s="493" t="s">
        <v>44</v>
      </c>
      <c r="O117" s="494">
        <v>0.18</v>
      </c>
      <c r="P117" s="494">
        <f>O117*H117</f>
        <v>1.7999999999999998</v>
      </c>
      <c r="Q117" s="494">
        <v>4.4900000000000001E-3</v>
      </c>
      <c r="R117" s="494">
        <f>Q117*H117</f>
        <v>4.4900000000000002E-2</v>
      </c>
      <c r="S117" s="494">
        <v>0</v>
      </c>
      <c r="T117" s="495">
        <f>S117*H117</f>
        <v>0</v>
      </c>
      <c r="AR117" s="496" t="s">
        <v>137</v>
      </c>
      <c r="AT117" s="496" t="s">
        <v>139</v>
      </c>
      <c r="AU117" s="496" t="s">
        <v>82</v>
      </c>
      <c r="AY117" s="453" t="s">
        <v>138</v>
      </c>
      <c r="BE117" s="497">
        <f>IF(N117="základní",J117,0)</f>
        <v>0</v>
      </c>
      <c r="BF117" s="497">
        <f>IF(N117="snížená",J117,0)</f>
        <v>0</v>
      </c>
      <c r="BG117" s="497">
        <f>IF(N117="zákl. přenesená",J117,0)</f>
        <v>0</v>
      </c>
      <c r="BH117" s="497">
        <f>IF(N117="sníž. přenesená",J117,0)</f>
        <v>0</v>
      </c>
      <c r="BI117" s="497">
        <f>IF(N117="nulová",J117,0)</f>
        <v>0</v>
      </c>
      <c r="BJ117" s="453" t="s">
        <v>80</v>
      </c>
      <c r="BK117" s="497">
        <f>ROUND(I117*H117,2)</f>
        <v>0</v>
      </c>
      <c r="BL117" s="453" t="s">
        <v>137</v>
      </c>
      <c r="BM117" s="496" t="s">
        <v>915</v>
      </c>
    </row>
    <row r="118" spans="1:65" s="458" customFormat="1" ht="60" customHeight="1" x14ac:dyDescent="0.2">
      <c r="A118" s="535"/>
      <c r="B118" s="536"/>
      <c r="C118" s="614" t="s">
        <v>166</v>
      </c>
      <c r="D118" s="614" t="s">
        <v>330</v>
      </c>
      <c r="E118" s="615" t="s">
        <v>916</v>
      </c>
      <c r="F118" s="616" t="s">
        <v>917</v>
      </c>
      <c r="G118" s="617" t="s">
        <v>260</v>
      </c>
      <c r="H118" s="618">
        <v>10</v>
      </c>
      <c r="I118" s="510"/>
      <c r="J118" s="619">
        <f>ROUND(I118*H118,2)</f>
        <v>0</v>
      </c>
      <c r="K118" s="511"/>
      <c r="L118" s="512"/>
      <c r="M118" s="513" t="s">
        <v>3</v>
      </c>
      <c r="N118" s="514" t="s">
        <v>44</v>
      </c>
      <c r="O118" s="494">
        <v>0</v>
      </c>
      <c r="P118" s="494">
        <f>O118*H118</f>
        <v>0</v>
      </c>
      <c r="Q118" s="494">
        <v>5.0000000000000001E-3</v>
      </c>
      <c r="R118" s="494">
        <f>Q118*H118</f>
        <v>0.05</v>
      </c>
      <c r="S118" s="494">
        <v>0</v>
      </c>
      <c r="T118" s="495">
        <f>S118*H118</f>
        <v>0</v>
      </c>
      <c r="AR118" s="496" t="s">
        <v>231</v>
      </c>
      <c r="AT118" s="496" t="s">
        <v>330</v>
      </c>
      <c r="AU118" s="496" t="s">
        <v>82</v>
      </c>
      <c r="AY118" s="453" t="s">
        <v>138</v>
      </c>
      <c r="BE118" s="497">
        <f>IF(N118="základní",J118,0)</f>
        <v>0</v>
      </c>
      <c r="BF118" s="497">
        <f>IF(N118="snížená",J118,0)</f>
        <v>0</v>
      </c>
      <c r="BG118" s="497">
        <f>IF(N118="zákl. přenesená",J118,0)</f>
        <v>0</v>
      </c>
      <c r="BH118" s="497">
        <f>IF(N118="sníž. přenesená",J118,0)</f>
        <v>0</v>
      </c>
      <c r="BI118" s="497">
        <f>IF(N118="nulová",J118,0)</f>
        <v>0</v>
      </c>
      <c r="BJ118" s="453" t="s">
        <v>80</v>
      </c>
      <c r="BK118" s="497">
        <f>ROUND(I118*H118,2)</f>
        <v>0</v>
      </c>
      <c r="BL118" s="453" t="s">
        <v>137</v>
      </c>
      <c r="BM118" s="496" t="s">
        <v>918</v>
      </c>
    </row>
    <row r="119" spans="1:65" s="458" customFormat="1" ht="35.25" customHeight="1" x14ac:dyDescent="0.2">
      <c r="A119" s="535"/>
      <c r="B119" s="536"/>
      <c r="C119" s="597" t="s">
        <v>225</v>
      </c>
      <c r="D119" s="597" t="s">
        <v>139</v>
      </c>
      <c r="E119" s="598" t="s">
        <v>919</v>
      </c>
      <c r="F119" s="599" t="s">
        <v>920</v>
      </c>
      <c r="G119" s="600" t="s">
        <v>260</v>
      </c>
      <c r="H119" s="601">
        <v>20</v>
      </c>
      <c r="I119" s="490"/>
      <c r="J119" s="602">
        <f>ROUND(I119*H119,2)</f>
        <v>0</v>
      </c>
      <c r="K119" s="491"/>
      <c r="L119" s="459"/>
      <c r="M119" s="492" t="s">
        <v>3</v>
      </c>
      <c r="N119" s="493" t="s">
        <v>44</v>
      </c>
      <c r="O119" s="494">
        <v>7.0999999999999994E-2</v>
      </c>
      <c r="P119" s="494">
        <f>O119*H119</f>
        <v>1.42</v>
      </c>
      <c r="Q119" s="494">
        <v>1.0000000000000001E-5</v>
      </c>
      <c r="R119" s="494">
        <f>Q119*H119</f>
        <v>2.0000000000000001E-4</v>
      </c>
      <c r="S119" s="494">
        <v>0</v>
      </c>
      <c r="T119" s="495">
        <f>S119*H119</f>
        <v>0</v>
      </c>
      <c r="AR119" s="496" t="s">
        <v>137</v>
      </c>
      <c r="AT119" s="496" t="s">
        <v>139</v>
      </c>
      <c r="AU119" s="496" t="s">
        <v>82</v>
      </c>
      <c r="AY119" s="453" t="s">
        <v>138</v>
      </c>
      <c r="BE119" s="497">
        <f>IF(N119="základní",J119,0)</f>
        <v>0</v>
      </c>
      <c r="BF119" s="497">
        <f>IF(N119="snížená",J119,0)</f>
        <v>0</v>
      </c>
      <c r="BG119" s="497">
        <f>IF(N119="zákl. přenesená",J119,0)</f>
        <v>0</v>
      </c>
      <c r="BH119" s="497">
        <f>IF(N119="sníž. přenesená",J119,0)</f>
        <v>0</v>
      </c>
      <c r="BI119" s="497">
        <f>IF(N119="nulová",J119,0)</f>
        <v>0</v>
      </c>
      <c r="BJ119" s="453" t="s">
        <v>80</v>
      </c>
      <c r="BK119" s="497">
        <f>ROUND(I119*H119,2)</f>
        <v>0</v>
      </c>
      <c r="BL119" s="453" t="s">
        <v>137</v>
      </c>
      <c r="BM119" s="496" t="s">
        <v>921</v>
      </c>
    </row>
    <row r="120" spans="1:65" s="458" customFormat="1" ht="21" customHeight="1" x14ac:dyDescent="0.2">
      <c r="A120" s="535"/>
      <c r="B120" s="536"/>
      <c r="C120" s="597" t="s">
        <v>231</v>
      </c>
      <c r="D120" s="597" t="s">
        <v>139</v>
      </c>
      <c r="E120" s="598" t="s">
        <v>340</v>
      </c>
      <c r="F120" s="620" t="s">
        <v>922</v>
      </c>
      <c r="G120" s="600" t="s">
        <v>222</v>
      </c>
      <c r="H120" s="601">
        <v>9.5</v>
      </c>
      <c r="I120" s="490"/>
      <c r="J120" s="602">
        <f>ROUND(I120*H120,2)</f>
        <v>0</v>
      </c>
      <c r="K120" s="491"/>
      <c r="L120" s="459"/>
      <c r="M120" s="492" t="s">
        <v>3</v>
      </c>
      <c r="N120" s="493" t="s">
        <v>44</v>
      </c>
      <c r="O120" s="494">
        <v>1.41</v>
      </c>
      <c r="P120" s="494">
        <f>O120*H120</f>
        <v>13.395</v>
      </c>
      <c r="Q120" s="494">
        <v>0</v>
      </c>
      <c r="R120" s="494">
        <f>Q120*H120</f>
        <v>0</v>
      </c>
      <c r="S120" s="494">
        <v>0</v>
      </c>
      <c r="T120" s="495">
        <f>S120*H120</f>
        <v>0</v>
      </c>
      <c r="AR120" s="496" t="s">
        <v>137</v>
      </c>
      <c r="AT120" s="496" t="s">
        <v>139</v>
      </c>
      <c r="AU120" s="496" t="s">
        <v>82</v>
      </c>
      <c r="AY120" s="453" t="s">
        <v>138</v>
      </c>
      <c r="BE120" s="497">
        <f>IF(N120="základní",J120,0)</f>
        <v>0</v>
      </c>
      <c r="BF120" s="497">
        <f>IF(N120="snížená",J120,0)</f>
        <v>0</v>
      </c>
      <c r="BG120" s="497">
        <f>IF(N120="zákl. přenesená",J120,0)</f>
        <v>0</v>
      </c>
      <c r="BH120" s="497">
        <f>IF(N120="sníž. přenesená",J120,0)</f>
        <v>0</v>
      </c>
      <c r="BI120" s="497">
        <f>IF(N120="nulová",J120,0)</f>
        <v>0</v>
      </c>
      <c r="BJ120" s="453" t="s">
        <v>80</v>
      </c>
      <c r="BK120" s="497">
        <f>ROUND(I120*H120,2)</f>
        <v>0</v>
      </c>
      <c r="BL120" s="453" t="s">
        <v>137</v>
      </c>
      <c r="BM120" s="496" t="s">
        <v>342</v>
      </c>
    </row>
    <row r="121" spans="1:65" s="499" customFormat="1" x14ac:dyDescent="0.2">
      <c r="A121" s="603"/>
      <c r="B121" s="604"/>
      <c r="C121" s="603"/>
      <c r="D121" s="605" t="s">
        <v>194</v>
      </c>
      <c r="E121" s="606" t="s">
        <v>3</v>
      </c>
      <c r="F121" s="607" t="s">
        <v>923</v>
      </c>
      <c r="G121" s="603"/>
      <c r="H121" s="608">
        <v>9.5</v>
      </c>
      <c r="I121" s="635"/>
      <c r="J121" s="603"/>
      <c r="L121" s="498"/>
      <c r="M121" s="501"/>
      <c r="N121" s="502"/>
      <c r="O121" s="502"/>
      <c r="P121" s="502"/>
      <c r="Q121" s="502"/>
      <c r="R121" s="502"/>
      <c r="S121" s="502"/>
      <c r="T121" s="503"/>
      <c r="AT121" s="500" t="s">
        <v>194</v>
      </c>
      <c r="AU121" s="500" t="s">
        <v>82</v>
      </c>
      <c r="AV121" s="499" t="s">
        <v>82</v>
      </c>
      <c r="AW121" s="499" t="s">
        <v>33</v>
      </c>
      <c r="AX121" s="499" t="s">
        <v>80</v>
      </c>
      <c r="AY121" s="500" t="s">
        <v>138</v>
      </c>
    </row>
    <row r="122" spans="1:65" s="458" customFormat="1" ht="21" customHeight="1" x14ac:dyDescent="0.2">
      <c r="A122" s="535"/>
      <c r="B122" s="536"/>
      <c r="C122" s="597" t="s">
        <v>237</v>
      </c>
      <c r="D122" s="597" t="s">
        <v>139</v>
      </c>
      <c r="E122" s="598" t="s">
        <v>924</v>
      </c>
      <c r="F122" s="599" t="s">
        <v>925</v>
      </c>
      <c r="G122" s="600" t="s">
        <v>222</v>
      </c>
      <c r="H122" s="601">
        <v>9.5</v>
      </c>
      <c r="I122" s="490"/>
      <c r="J122" s="602">
        <f>ROUND(I122*H122,2)</f>
        <v>0</v>
      </c>
      <c r="K122" s="491"/>
      <c r="L122" s="459"/>
      <c r="M122" s="492" t="s">
        <v>3</v>
      </c>
      <c r="N122" s="493" t="s">
        <v>44</v>
      </c>
      <c r="O122" s="494">
        <v>0.28999999999999998</v>
      </c>
      <c r="P122" s="494">
        <f>O122*H122</f>
        <v>2.7549999999999999</v>
      </c>
      <c r="Q122" s="494">
        <v>0</v>
      </c>
      <c r="R122" s="494">
        <f>Q122*H122</f>
        <v>0</v>
      </c>
      <c r="S122" s="494">
        <v>0</v>
      </c>
      <c r="T122" s="495">
        <f>S122*H122</f>
        <v>0</v>
      </c>
      <c r="AR122" s="496" t="s">
        <v>137</v>
      </c>
      <c r="AT122" s="496" t="s">
        <v>139</v>
      </c>
      <c r="AU122" s="496" t="s">
        <v>82</v>
      </c>
      <c r="AY122" s="453" t="s">
        <v>138</v>
      </c>
      <c r="BE122" s="497">
        <f>IF(N122="základní",J122,0)</f>
        <v>0</v>
      </c>
      <c r="BF122" s="497">
        <f>IF(N122="snížená",J122,0)</f>
        <v>0</v>
      </c>
      <c r="BG122" s="497">
        <f>IF(N122="zákl. přenesená",J122,0)</f>
        <v>0</v>
      </c>
      <c r="BH122" s="497">
        <f>IF(N122="sníž. přenesená",J122,0)</f>
        <v>0</v>
      </c>
      <c r="BI122" s="497">
        <f>IF(N122="nulová",J122,0)</f>
        <v>0</v>
      </c>
      <c r="BJ122" s="453" t="s">
        <v>80</v>
      </c>
      <c r="BK122" s="497">
        <f>ROUND(I122*H122,2)</f>
        <v>0</v>
      </c>
      <c r="BL122" s="453" t="s">
        <v>137</v>
      </c>
      <c r="BM122" s="496" t="s">
        <v>926</v>
      </c>
    </row>
    <row r="123" spans="1:65" s="482" customFormat="1" ht="22.9" customHeight="1" x14ac:dyDescent="0.25">
      <c r="A123" s="590"/>
      <c r="B123" s="591"/>
      <c r="C123" s="590"/>
      <c r="D123" s="592" t="s">
        <v>72</v>
      </c>
      <c r="E123" s="595" t="s">
        <v>397</v>
      </c>
      <c r="F123" s="595" t="s">
        <v>398</v>
      </c>
      <c r="G123" s="590"/>
      <c r="H123" s="590"/>
      <c r="I123" s="637"/>
      <c r="J123" s="596">
        <f>BK123</f>
        <v>0</v>
      </c>
      <c r="L123" s="481"/>
      <c r="M123" s="484"/>
      <c r="N123" s="485"/>
      <c r="O123" s="485"/>
      <c r="P123" s="486">
        <f>SUM(P124:P128)</f>
        <v>0.59158299999999986</v>
      </c>
      <c r="Q123" s="485"/>
      <c r="R123" s="486">
        <f>SUM(R124:R128)</f>
        <v>0</v>
      </c>
      <c r="S123" s="485"/>
      <c r="T123" s="487">
        <f>SUM(T124:T128)</f>
        <v>0</v>
      </c>
      <c r="AR123" s="483" t="s">
        <v>80</v>
      </c>
      <c r="AT123" s="488" t="s">
        <v>72</v>
      </c>
      <c r="AU123" s="488" t="s">
        <v>80</v>
      </c>
      <c r="AY123" s="483" t="s">
        <v>138</v>
      </c>
      <c r="BK123" s="489">
        <f>SUM(BK124:BK128)</f>
        <v>0</v>
      </c>
    </row>
    <row r="124" spans="1:65" s="458" customFormat="1" ht="36" customHeight="1" x14ac:dyDescent="0.2">
      <c r="A124" s="535"/>
      <c r="B124" s="536"/>
      <c r="C124" s="597" t="s">
        <v>242</v>
      </c>
      <c r="D124" s="597" t="s">
        <v>139</v>
      </c>
      <c r="E124" s="598" t="s">
        <v>400</v>
      </c>
      <c r="F124" s="599" t="s">
        <v>401</v>
      </c>
      <c r="G124" s="600" t="s">
        <v>204</v>
      </c>
      <c r="H124" s="601">
        <v>0.28899999999999998</v>
      </c>
      <c r="I124" s="490"/>
      <c r="J124" s="602">
        <f>ROUND(I124*H124,2)</f>
        <v>0</v>
      </c>
      <c r="K124" s="491"/>
      <c r="L124" s="459"/>
      <c r="M124" s="492" t="s">
        <v>3</v>
      </c>
      <c r="N124" s="493" t="s">
        <v>44</v>
      </c>
      <c r="O124" s="494">
        <v>1.88</v>
      </c>
      <c r="P124" s="494">
        <f>O124*H124</f>
        <v>0.54331999999999991</v>
      </c>
      <c r="Q124" s="494">
        <v>0</v>
      </c>
      <c r="R124" s="494">
        <f>Q124*H124</f>
        <v>0</v>
      </c>
      <c r="S124" s="494">
        <v>0</v>
      </c>
      <c r="T124" s="495">
        <f>S124*H124</f>
        <v>0</v>
      </c>
      <c r="AR124" s="496" t="s">
        <v>137</v>
      </c>
      <c r="AT124" s="496" t="s">
        <v>139</v>
      </c>
      <c r="AU124" s="496" t="s">
        <v>82</v>
      </c>
      <c r="AY124" s="453" t="s">
        <v>138</v>
      </c>
      <c r="BE124" s="497">
        <f>IF(N124="základní",J124,0)</f>
        <v>0</v>
      </c>
      <c r="BF124" s="497">
        <f>IF(N124="snížená",J124,0)</f>
        <v>0</v>
      </c>
      <c r="BG124" s="497">
        <f>IF(N124="zákl. přenesená",J124,0)</f>
        <v>0</v>
      </c>
      <c r="BH124" s="497">
        <f>IF(N124="sníž. přenesená",J124,0)</f>
        <v>0</v>
      </c>
      <c r="BI124" s="497">
        <f>IF(N124="nulová",J124,0)</f>
        <v>0</v>
      </c>
      <c r="BJ124" s="453" t="s">
        <v>80</v>
      </c>
      <c r="BK124" s="497">
        <f>ROUND(I124*H124,2)</f>
        <v>0</v>
      </c>
      <c r="BL124" s="453" t="s">
        <v>137</v>
      </c>
      <c r="BM124" s="496" t="s">
        <v>402</v>
      </c>
    </row>
    <row r="125" spans="1:65" s="458" customFormat="1" ht="31.9" customHeight="1" x14ac:dyDescent="0.2">
      <c r="A125" s="535"/>
      <c r="B125" s="536"/>
      <c r="C125" s="597" t="s">
        <v>247</v>
      </c>
      <c r="D125" s="597" t="s">
        <v>139</v>
      </c>
      <c r="E125" s="598" t="s">
        <v>404</v>
      </c>
      <c r="F125" s="599" t="s">
        <v>405</v>
      </c>
      <c r="G125" s="600" t="s">
        <v>204</v>
      </c>
      <c r="H125" s="601">
        <v>0.28899999999999998</v>
      </c>
      <c r="I125" s="490"/>
      <c r="J125" s="602">
        <f>ROUND(I125*H125,2)</f>
        <v>0</v>
      </c>
      <c r="K125" s="491"/>
      <c r="L125" s="459"/>
      <c r="M125" s="492" t="s">
        <v>3</v>
      </c>
      <c r="N125" s="493" t="s">
        <v>44</v>
      </c>
      <c r="O125" s="494">
        <v>0.125</v>
      </c>
      <c r="P125" s="494">
        <f>O125*H125</f>
        <v>3.6124999999999997E-2</v>
      </c>
      <c r="Q125" s="494">
        <v>0</v>
      </c>
      <c r="R125" s="494">
        <f>Q125*H125</f>
        <v>0</v>
      </c>
      <c r="S125" s="494">
        <v>0</v>
      </c>
      <c r="T125" s="495">
        <f>S125*H125</f>
        <v>0</v>
      </c>
      <c r="AR125" s="496" t="s">
        <v>137</v>
      </c>
      <c r="AT125" s="496" t="s">
        <v>139</v>
      </c>
      <c r="AU125" s="496" t="s">
        <v>82</v>
      </c>
      <c r="AY125" s="453" t="s">
        <v>138</v>
      </c>
      <c r="BE125" s="497">
        <f>IF(N125="základní",J125,0)</f>
        <v>0</v>
      </c>
      <c r="BF125" s="497">
        <f>IF(N125="snížená",J125,0)</f>
        <v>0</v>
      </c>
      <c r="BG125" s="497">
        <f>IF(N125="zákl. přenesená",J125,0)</f>
        <v>0</v>
      </c>
      <c r="BH125" s="497">
        <f>IF(N125="sníž. přenesená",J125,0)</f>
        <v>0</v>
      </c>
      <c r="BI125" s="497">
        <f>IF(N125="nulová",J125,0)</f>
        <v>0</v>
      </c>
      <c r="BJ125" s="453" t="s">
        <v>80</v>
      </c>
      <c r="BK125" s="497">
        <f>ROUND(I125*H125,2)</f>
        <v>0</v>
      </c>
      <c r="BL125" s="453" t="s">
        <v>137</v>
      </c>
      <c r="BM125" s="496" t="s">
        <v>406</v>
      </c>
    </row>
    <row r="126" spans="1:65" s="458" customFormat="1" ht="42.75" customHeight="1" x14ac:dyDescent="0.2">
      <c r="A126" s="535"/>
      <c r="B126" s="536"/>
      <c r="C126" s="597" t="s">
        <v>251</v>
      </c>
      <c r="D126" s="597" t="s">
        <v>139</v>
      </c>
      <c r="E126" s="598" t="s">
        <v>408</v>
      </c>
      <c r="F126" s="599" t="s">
        <v>409</v>
      </c>
      <c r="G126" s="600" t="s">
        <v>204</v>
      </c>
      <c r="H126" s="601">
        <v>2.0230000000000001</v>
      </c>
      <c r="I126" s="490"/>
      <c r="J126" s="602">
        <f>ROUND(I126*H126,2)</f>
        <v>0</v>
      </c>
      <c r="K126" s="491"/>
      <c r="L126" s="459"/>
      <c r="M126" s="492" t="s">
        <v>3</v>
      </c>
      <c r="N126" s="493" t="s">
        <v>44</v>
      </c>
      <c r="O126" s="494">
        <v>6.0000000000000001E-3</v>
      </c>
      <c r="P126" s="494">
        <f>O126*H126</f>
        <v>1.2138000000000001E-2</v>
      </c>
      <c r="Q126" s="494">
        <v>0</v>
      </c>
      <c r="R126" s="494">
        <f>Q126*H126</f>
        <v>0</v>
      </c>
      <c r="S126" s="494">
        <v>0</v>
      </c>
      <c r="T126" s="495">
        <f>S126*H126</f>
        <v>0</v>
      </c>
      <c r="AR126" s="496" t="s">
        <v>137</v>
      </c>
      <c r="AT126" s="496" t="s">
        <v>139</v>
      </c>
      <c r="AU126" s="496" t="s">
        <v>82</v>
      </c>
      <c r="AY126" s="453" t="s">
        <v>138</v>
      </c>
      <c r="BE126" s="497">
        <f>IF(N126="základní",J126,0)</f>
        <v>0</v>
      </c>
      <c r="BF126" s="497">
        <f>IF(N126="snížená",J126,0)</f>
        <v>0</v>
      </c>
      <c r="BG126" s="497">
        <f>IF(N126="zákl. přenesená",J126,0)</f>
        <v>0</v>
      </c>
      <c r="BH126" s="497">
        <f>IF(N126="sníž. přenesená",J126,0)</f>
        <v>0</v>
      </c>
      <c r="BI126" s="497">
        <f>IF(N126="nulová",J126,0)</f>
        <v>0</v>
      </c>
      <c r="BJ126" s="453" t="s">
        <v>80</v>
      </c>
      <c r="BK126" s="497">
        <f>ROUND(I126*H126,2)</f>
        <v>0</v>
      </c>
      <c r="BL126" s="453" t="s">
        <v>137</v>
      </c>
      <c r="BM126" s="496" t="s">
        <v>410</v>
      </c>
    </row>
    <row r="127" spans="1:65" s="499" customFormat="1" x14ac:dyDescent="0.2">
      <c r="A127" s="603"/>
      <c r="B127" s="604"/>
      <c r="C127" s="603"/>
      <c r="D127" s="605" t="s">
        <v>194</v>
      </c>
      <c r="E127" s="603"/>
      <c r="F127" s="607" t="s">
        <v>927</v>
      </c>
      <c r="G127" s="603"/>
      <c r="H127" s="608">
        <v>2.0230000000000001</v>
      </c>
      <c r="I127" s="635"/>
      <c r="J127" s="603"/>
      <c r="L127" s="498"/>
      <c r="M127" s="501"/>
      <c r="N127" s="502"/>
      <c r="O127" s="502"/>
      <c r="P127" s="502"/>
      <c r="Q127" s="502"/>
      <c r="R127" s="502"/>
      <c r="S127" s="502"/>
      <c r="T127" s="503"/>
      <c r="AT127" s="500" t="s">
        <v>194</v>
      </c>
      <c r="AU127" s="500" t="s">
        <v>82</v>
      </c>
      <c r="AV127" s="499" t="s">
        <v>82</v>
      </c>
      <c r="AW127" s="499" t="s">
        <v>4</v>
      </c>
      <c r="AX127" s="499" t="s">
        <v>80</v>
      </c>
      <c r="AY127" s="500" t="s">
        <v>138</v>
      </c>
    </row>
    <row r="128" spans="1:65" s="458" customFormat="1" ht="42.75" customHeight="1" x14ac:dyDescent="0.2">
      <c r="A128" s="535"/>
      <c r="B128" s="536"/>
      <c r="C128" s="597" t="s">
        <v>257</v>
      </c>
      <c r="D128" s="597" t="s">
        <v>139</v>
      </c>
      <c r="E128" s="598" t="s">
        <v>928</v>
      </c>
      <c r="F128" s="599" t="s">
        <v>929</v>
      </c>
      <c r="G128" s="600" t="s">
        <v>204</v>
      </c>
      <c r="H128" s="601">
        <v>0.28899999999999998</v>
      </c>
      <c r="I128" s="490"/>
      <c r="J128" s="602">
        <f>ROUND(I128*H128,2)</f>
        <v>0</v>
      </c>
      <c r="K128" s="491"/>
      <c r="L128" s="459"/>
      <c r="M128" s="492" t="s">
        <v>3</v>
      </c>
      <c r="N128" s="493" t="s">
        <v>44</v>
      </c>
      <c r="O128" s="494">
        <v>0</v>
      </c>
      <c r="P128" s="494">
        <f>O128*H128</f>
        <v>0</v>
      </c>
      <c r="Q128" s="494">
        <v>0</v>
      </c>
      <c r="R128" s="494">
        <f>Q128*H128</f>
        <v>0</v>
      </c>
      <c r="S128" s="494">
        <v>0</v>
      </c>
      <c r="T128" s="495">
        <f>S128*H128</f>
        <v>0</v>
      </c>
      <c r="AR128" s="496" t="s">
        <v>137</v>
      </c>
      <c r="AT128" s="496" t="s">
        <v>139</v>
      </c>
      <c r="AU128" s="496" t="s">
        <v>82</v>
      </c>
      <c r="AY128" s="453" t="s">
        <v>138</v>
      </c>
      <c r="BE128" s="497">
        <f>IF(N128="základní",J128,0)</f>
        <v>0</v>
      </c>
      <c r="BF128" s="497">
        <f>IF(N128="snížená",J128,0)</f>
        <v>0</v>
      </c>
      <c r="BG128" s="497">
        <f>IF(N128="zákl. přenesená",J128,0)</f>
        <v>0</v>
      </c>
      <c r="BH128" s="497">
        <f>IF(N128="sníž. přenesená",J128,0)</f>
        <v>0</v>
      </c>
      <c r="BI128" s="497">
        <f>IF(N128="nulová",J128,0)</f>
        <v>0</v>
      </c>
      <c r="BJ128" s="453" t="s">
        <v>80</v>
      </c>
      <c r="BK128" s="497">
        <f>ROUND(I128*H128,2)</f>
        <v>0</v>
      </c>
      <c r="BL128" s="453" t="s">
        <v>137</v>
      </c>
      <c r="BM128" s="496" t="s">
        <v>930</v>
      </c>
    </row>
    <row r="129" spans="1:65" s="482" customFormat="1" ht="22.9" customHeight="1" x14ac:dyDescent="0.25">
      <c r="A129" s="590"/>
      <c r="B129" s="591"/>
      <c r="C129" s="590"/>
      <c r="D129" s="592" t="s">
        <v>72</v>
      </c>
      <c r="E129" s="595" t="s">
        <v>420</v>
      </c>
      <c r="F129" s="595" t="s">
        <v>421</v>
      </c>
      <c r="G129" s="590"/>
      <c r="H129" s="590"/>
      <c r="I129" s="637"/>
      <c r="J129" s="596">
        <f>BK129</f>
        <v>0</v>
      </c>
      <c r="L129" s="481"/>
      <c r="M129" s="484"/>
      <c r="N129" s="485"/>
      <c r="O129" s="485"/>
      <c r="P129" s="486">
        <f>P130</f>
        <v>0.22984499999999999</v>
      </c>
      <c r="Q129" s="485"/>
      <c r="R129" s="486">
        <f>R130</f>
        <v>0</v>
      </c>
      <c r="S129" s="485"/>
      <c r="T129" s="487">
        <f>T130</f>
        <v>0</v>
      </c>
      <c r="AR129" s="483" t="s">
        <v>80</v>
      </c>
      <c r="AT129" s="488" t="s">
        <v>72</v>
      </c>
      <c r="AU129" s="488" t="s">
        <v>80</v>
      </c>
      <c r="AY129" s="483" t="s">
        <v>138</v>
      </c>
      <c r="BK129" s="489">
        <f>BK130</f>
        <v>0</v>
      </c>
    </row>
    <row r="130" spans="1:65" s="458" customFormat="1" ht="53.65" customHeight="1" x14ac:dyDescent="0.2">
      <c r="A130" s="535"/>
      <c r="B130" s="536"/>
      <c r="C130" s="597" t="s">
        <v>262</v>
      </c>
      <c r="D130" s="597" t="s">
        <v>139</v>
      </c>
      <c r="E130" s="598" t="s">
        <v>423</v>
      </c>
      <c r="F130" s="599" t="s">
        <v>424</v>
      </c>
      <c r="G130" s="600" t="s">
        <v>204</v>
      </c>
      <c r="H130" s="601">
        <v>0.105</v>
      </c>
      <c r="I130" s="490"/>
      <c r="J130" s="602">
        <f>ROUND(I130*H130,2)</f>
        <v>0</v>
      </c>
      <c r="K130" s="491"/>
      <c r="L130" s="459"/>
      <c r="M130" s="492" t="s">
        <v>3</v>
      </c>
      <c r="N130" s="493" t="s">
        <v>44</v>
      </c>
      <c r="O130" s="494">
        <v>2.1890000000000001</v>
      </c>
      <c r="P130" s="494">
        <f>O130*H130</f>
        <v>0.22984499999999999</v>
      </c>
      <c r="Q130" s="494">
        <v>0</v>
      </c>
      <c r="R130" s="494">
        <f>Q130*H130</f>
        <v>0</v>
      </c>
      <c r="S130" s="494">
        <v>0</v>
      </c>
      <c r="T130" s="495">
        <f>S130*H130</f>
        <v>0</v>
      </c>
      <c r="AR130" s="496" t="s">
        <v>137</v>
      </c>
      <c r="AT130" s="496" t="s">
        <v>139</v>
      </c>
      <c r="AU130" s="496" t="s">
        <v>82</v>
      </c>
      <c r="AY130" s="453" t="s">
        <v>138</v>
      </c>
      <c r="BE130" s="497">
        <f>IF(N130="základní",J130,0)</f>
        <v>0</v>
      </c>
      <c r="BF130" s="497">
        <f>IF(N130="snížená",J130,0)</f>
        <v>0</v>
      </c>
      <c r="BG130" s="497">
        <f>IF(N130="zákl. přenesená",J130,0)</f>
        <v>0</v>
      </c>
      <c r="BH130" s="497">
        <f>IF(N130="sníž. přenesená",J130,0)</f>
        <v>0</v>
      </c>
      <c r="BI130" s="497">
        <f>IF(N130="nulová",J130,0)</f>
        <v>0</v>
      </c>
      <c r="BJ130" s="453" t="s">
        <v>80</v>
      </c>
      <c r="BK130" s="497">
        <f>ROUND(I130*H130,2)</f>
        <v>0</v>
      </c>
      <c r="BL130" s="453" t="s">
        <v>137</v>
      </c>
      <c r="BM130" s="496" t="s">
        <v>425</v>
      </c>
    </row>
    <row r="131" spans="1:65" s="482" customFormat="1" ht="25.9" customHeight="1" x14ac:dyDescent="0.35">
      <c r="A131" s="590"/>
      <c r="B131" s="591"/>
      <c r="C131" s="590"/>
      <c r="D131" s="592" t="s">
        <v>72</v>
      </c>
      <c r="E131" s="593" t="s">
        <v>426</v>
      </c>
      <c r="F131" s="593" t="s">
        <v>427</v>
      </c>
      <c r="G131" s="590"/>
      <c r="H131" s="590"/>
      <c r="I131" s="637"/>
      <c r="J131" s="594">
        <f>BK131</f>
        <v>0</v>
      </c>
      <c r="L131" s="481"/>
      <c r="M131" s="484"/>
      <c r="N131" s="485"/>
      <c r="O131" s="485"/>
      <c r="P131" s="486">
        <f>P132+P157+P160+P187+P193</f>
        <v>122.50045399999999</v>
      </c>
      <c r="Q131" s="485"/>
      <c r="R131" s="486">
        <f>R132+R157+R160+R187+R193</f>
        <v>0.81498215000000018</v>
      </c>
      <c r="S131" s="485"/>
      <c r="T131" s="487">
        <f>T132+T157+T160+T187+T193</f>
        <v>0.28892499999999999</v>
      </c>
      <c r="AR131" s="483" t="s">
        <v>82</v>
      </c>
      <c r="AT131" s="488" t="s">
        <v>72</v>
      </c>
      <c r="AU131" s="488" t="s">
        <v>73</v>
      </c>
      <c r="AY131" s="483" t="s">
        <v>138</v>
      </c>
      <c r="BK131" s="489">
        <f>BK132+BK157+BK160+BK187+BK193</f>
        <v>0</v>
      </c>
    </row>
    <row r="132" spans="1:65" s="482" customFormat="1" ht="22.9" customHeight="1" x14ac:dyDescent="0.25">
      <c r="A132" s="590"/>
      <c r="B132" s="591"/>
      <c r="C132" s="590"/>
      <c r="D132" s="592" t="s">
        <v>72</v>
      </c>
      <c r="E132" s="595" t="s">
        <v>473</v>
      </c>
      <c r="F132" s="595" t="s">
        <v>474</v>
      </c>
      <c r="G132" s="590"/>
      <c r="H132" s="590"/>
      <c r="I132" s="637"/>
      <c r="J132" s="596">
        <f>BK132</f>
        <v>0</v>
      </c>
      <c r="L132" s="481"/>
      <c r="M132" s="484"/>
      <c r="N132" s="485"/>
      <c r="O132" s="485"/>
      <c r="P132" s="486">
        <f>SUM(P133:P156)</f>
        <v>74.367680000000007</v>
      </c>
      <c r="Q132" s="485"/>
      <c r="R132" s="486">
        <f>SUM(R133:R156)</f>
        <v>0.56312320000000016</v>
      </c>
      <c r="S132" s="485"/>
      <c r="T132" s="487">
        <f>SUM(T133:T156)</f>
        <v>0.28892499999999999</v>
      </c>
      <c r="AR132" s="483" t="s">
        <v>82</v>
      </c>
      <c r="AT132" s="488" t="s">
        <v>72</v>
      </c>
      <c r="AU132" s="488" t="s">
        <v>80</v>
      </c>
      <c r="AY132" s="483" t="s">
        <v>138</v>
      </c>
      <c r="BK132" s="489">
        <f>SUM(BK133:BK156)</f>
        <v>0</v>
      </c>
    </row>
    <row r="133" spans="1:65" s="458" customFormat="1" ht="36" customHeight="1" x14ac:dyDescent="0.2">
      <c r="A133" s="535"/>
      <c r="B133" s="536"/>
      <c r="C133" s="597" t="s">
        <v>9</v>
      </c>
      <c r="D133" s="597" t="s">
        <v>139</v>
      </c>
      <c r="E133" s="598" t="s">
        <v>931</v>
      </c>
      <c r="F133" s="599" t="s">
        <v>932</v>
      </c>
      <c r="G133" s="600" t="s">
        <v>192</v>
      </c>
      <c r="H133" s="601">
        <v>9.1</v>
      </c>
      <c r="I133" s="490"/>
      <c r="J133" s="602">
        <f>ROUND(I133*H133,2)</f>
        <v>0</v>
      </c>
      <c r="K133" s="491"/>
      <c r="L133" s="459"/>
      <c r="M133" s="492" t="s">
        <v>3</v>
      </c>
      <c r="N133" s="493" t="s">
        <v>44</v>
      </c>
      <c r="O133" s="494">
        <v>0.19800000000000001</v>
      </c>
      <c r="P133" s="494">
        <f>O133*H133</f>
        <v>1.8018000000000001</v>
      </c>
      <c r="Q133" s="494">
        <v>0</v>
      </c>
      <c r="R133" s="494">
        <f>Q133*H133</f>
        <v>0</v>
      </c>
      <c r="S133" s="494">
        <v>3.175E-2</v>
      </c>
      <c r="T133" s="495">
        <f>S133*H133</f>
        <v>0.28892499999999999</v>
      </c>
      <c r="AR133" s="496" t="s">
        <v>272</v>
      </c>
      <c r="AT133" s="496" t="s">
        <v>139</v>
      </c>
      <c r="AU133" s="496" t="s">
        <v>82</v>
      </c>
      <c r="AY133" s="453" t="s">
        <v>138</v>
      </c>
      <c r="BE133" s="497">
        <f>IF(N133="základní",J133,0)</f>
        <v>0</v>
      </c>
      <c r="BF133" s="497">
        <f>IF(N133="snížená",J133,0)</f>
        <v>0</v>
      </c>
      <c r="BG133" s="497">
        <f>IF(N133="zákl. přenesená",J133,0)</f>
        <v>0</v>
      </c>
      <c r="BH133" s="497">
        <f>IF(N133="sníž. přenesená",J133,0)</f>
        <v>0</v>
      </c>
      <c r="BI133" s="497">
        <f>IF(N133="nulová",J133,0)</f>
        <v>0</v>
      </c>
      <c r="BJ133" s="453" t="s">
        <v>80</v>
      </c>
      <c r="BK133" s="497">
        <f>ROUND(I133*H133,2)</f>
        <v>0</v>
      </c>
      <c r="BL133" s="453" t="s">
        <v>272</v>
      </c>
      <c r="BM133" s="496" t="s">
        <v>933</v>
      </c>
    </row>
    <row r="134" spans="1:65" s="499" customFormat="1" x14ac:dyDescent="0.2">
      <c r="A134" s="603"/>
      <c r="B134" s="604"/>
      <c r="C134" s="603"/>
      <c r="D134" s="605" t="s">
        <v>194</v>
      </c>
      <c r="E134" s="606" t="s">
        <v>3</v>
      </c>
      <c r="F134" s="607" t="s">
        <v>934</v>
      </c>
      <c r="G134" s="603"/>
      <c r="H134" s="608">
        <v>9.1</v>
      </c>
      <c r="I134" s="635"/>
      <c r="J134" s="603"/>
      <c r="L134" s="498"/>
      <c r="M134" s="501"/>
      <c r="N134" s="502"/>
      <c r="O134" s="502"/>
      <c r="P134" s="502"/>
      <c r="Q134" s="502"/>
      <c r="R134" s="502"/>
      <c r="S134" s="502"/>
      <c r="T134" s="503"/>
      <c r="AT134" s="500" t="s">
        <v>194</v>
      </c>
      <c r="AU134" s="500" t="s">
        <v>82</v>
      </c>
      <c r="AV134" s="499" t="s">
        <v>82</v>
      </c>
      <c r="AW134" s="499" t="s">
        <v>33</v>
      </c>
      <c r="AX134" s="499" t="s">
        <v>80</v>
      </c>
      <c r="AY134" s="500" t="s">
        <v>138</v>
      </c>
    </row>
    <row r="135" spans="1:65" s="458" customFormat="1" ht="48" customHeight="1" x14ac:dyDescent="0.2">
      <c r="A135" s="535"/>
      <c r="B135" s="536"/>
      <c r="C135" s="597" t="s">
        <v>272</v>
      </c>
      <c r="D135" s="597" t="s">
        <v>139</v>
      </c>
      <c r="E135" s="598" t="s">
        <v>935</v>
      </c>
      <c r="F135" s="599" t="s">
        <v>936</v>
      </c>
      <c r="G135" s="600" t="s">
        <v>192</v>
      </c>
      <c r="H135" s="601">
        <v>5.4</v>
      </c>
      <c r="I135" s="490"/>
      <c r="J135" s="602">
        <f>ROUND(I135*H135,2)</f>
        <v>0</v>
      </c>
      <c r="K135" s="491"/>
      <c r="L135" s="459"/>
      <c r="M135" s="492" t="s">
        <v>3</v>
      </c>
      <c r="N135" s="493" t="s">
        <v>44</v>
      </c>
      <c r="O135" s="494">
        <v>3.2000000000000001E-2</v>
      </c>
      <c r="P135" s="494">
        <f>O135*H135</f>
        <v>0.17280000000000001</v>
      </c>
      <c r="Q135" s="494">
        <v>1E-4</v>
      </c>
      <c r="R135" s="494">
        <f>Q135*H135</f>
        <v>5.4000000000000012E-4</v>
      </c>
      <c r="S135" s="494">
        <v>0</v>
      </c>
      <c r="T135" s="495">
        <f>S135*H135</f>
        <v>0</v>
      </c>
      <c r="AR135" s="496" t="s">
        <v>272</v>
      </c>
      <c r="AT135" s="496" t="s">
        <v>139</v>
      </c>
      <c r="AU135" s="496" t="s">
        <v>82</v>
      </c>
      <c r="AY135" s="453" t="s">
        <v>138</v>
      </c>
      <c r="BE135" s="497">
        <f>IF(N135="základní",J135,0)</f>
        <v>0</v>
      </c>
      <c r="BF135" s="497">
        <f>IF(N135="snížená",J135,0)</f>
        <v>0</v>
      </c>
      <c r="BG135" s="497">
        <f>IF(N135="zákl. přenesená",J135,0)</f>
        <v>0</v>
      </c>
      <c r="BH135" s="497">
        <f>IF(N135="sníž. přenesená",J135,0)</f>
        <v>0</v>
      </c>
      <c r="BI135" s="497">
        <f>IF(N135="nulová",J135,0)</f>
        <v>0</v>
      </c>
      <c r="BJ135" s="453" t="s">
        <v>80</v>
      </c>
      <c r="BK135" s="497">
        <f>ROUND(I135*H135,2)</f>
        <v>0</v>
      </c>
      <c r="BL135" s="453" t="s">
        <v>272</v>
      </c>
      <c r="BM135" s="496" t="s">
        <v>937</v>
      </c>
    </row>
    <row r="136" spans="1:65" s="499" customFormat="1" x14ac:dyDescent="0.2">
      <c r="A136" s="603"/>
      <c r="B136" s="604"/>
      <c r="C136" s="603"/>
      <c r="D136" s="605" t="s">
        <v>194</v>
      </c>
      <c r="E136" s="606" t="s">
        <v>3</v>
      </c>
      <c r="F136" s="607" t="s">
        <v>897</v>
      </c>
      <c r="G136" s="603"/>
      <c r="H136" s="608">
        <v>5.4</v>
      </c>
      <c r="I136" s="635"/>
      <c r="J136" s="603"/>
      <c r="L136" s="498"/>
      <c r="M136" s="501"/>
      <c r="N136" s="502"/>
      <c r="O136" s="502"/>
      <c r="P136" s="502"/>
      <c r="Q136" s="502"/>
      <c r="R136" s="502"/>
      <c r="S136" s="502"/>
      <c r="T136" s="503"/>
      <c r="AT136" s="500" t="s">
        <v>194</v>
      </c>
      <c r="AU136" s="500" t="s">
        <v>82</v>
      </c>
      <c r="AV136" s="499" t="s">
        <v>82</v>
      </c>
      <c r="AW136" s="499" t="s">
        <v>33</v>
      </c>
      <c r="AX136" s="499" t="s">
        <v>80</v>
      </c>
      <c r="AY136" s="500" t="s">
        <v>138</v>
      </c>
    </row>
    <row r="137" spans="1:65" s="458" customFormat="1" ht="21.75" customHeight="1" x14ac:dyDescent="0.2">
      <c r="A137" s="535"/>
      <c r="B137" s="536"/>
      <c r="C137" s="597" t="s">
        <v>278</v>
      </c>
      <c r="D137" s="597" t="s">
        <v>139</v>
      </c>
      <c r="E137" s="598" t="s">
        <v>938</v>
      </c>
      <c r="F137" s="599" t="s">
        <v>939</v>
      </c>
      <c r="G137" s="600" t="s">
        <v>192</v>
      </c>
      <c r="H137" s="601">
        <v>5.4</v>
      </c>
      <c r="I137" s="490"/>
      <c r="J137" s="602">
        <f>ROUND(I137*H137,2)</f>
        <v>0</v>
      </c>
      <c r="K137" s="491"/>
      <c r="L137" s="459"/>
      <c r="M137" s="492" t="s">
        <v>3</v>
      </c>
      <c r="N137" s="493" t="s">
        <v>44</v>
      </c>
      <c r="O137" s="494">
        <v>0.1</v>
      </c>
      <c r="P137" s="494">
        <f>O137*H137</f>
        <v>0.54</v>
      </c>
      <c r="Q137" s="494">
        <v>0</v>
      </c>
      <c r="R137" s="494">
        <f>Q137*H137</f>
        <v>0</v>
      </c>
      <c r="S137" s="494">
        <v>0</v>
      </c>
      <c r="T137" s="495">
        <f>S137*H137</f>
        <v>0</v>
      </c>
      <c r="AR137" s="496" t="s">
        <v>272</v>
      </c>
      <c r="AT137" s="496" t="s">
        <v>139</v>
      </c>
      <c r="AU137" s="496" t="s">
        <v>82</v>
      </c>
      <c r="AY137" s="453" t="s">
        <v>138</v>
      </c>
      <c r="BE137" s="497">
        <f>IF(N137="základní",J137,0)</f>
        <v>0</v>
      </c>
      <c r="BF137" s="497">
        <f>IF(N137="snížená",J137,0)</f>
        <v>0</v>
      </c>
      <c r="BG137" s="497">
        <f>IF(N137="zákl. přenesená",J137,0)</f>
        <v>0</v>
      </c>
      <c r="BH137" s="497">
        <f>IF(N137="sníž. přenesená",J137,0)</f>
        <v>0</v>
      </c>
      <c r="BI137" s="497">
        <f>IF(N137="nulová",J137,0)</f>
        <v>0</v>
      </c>
      <c r="BJ137" s="453" t="s">
        <v>80</v>
      </c>
      <c r="BK137" s="497">
        <f>ROUND(I137*H137,2)</f>
        <v>0</v>
      </c>
      <c r="BL137" s="453" t="s">
        <v>272</v>
      </c>
      <c r="BM137" s="496" t="s">
        <v>940</v>
      </c>
    </row>
    <row r="138" spans="1:65" s="499" customFormat="1" x14ac:dyDescent="0.2">
      <c r="A138" s="603"/>
      <c r="B138" s="604"/>
      <c r="C138" s="603"/>
      <c r="D138" s="605" t="s">
        <v>194</v>
      </c>
      <c r="E138" s="606" t="s">
        <v>3</v>
      </c>
      <c r="F138" s="607" t="s">
        <v>897</v>
      </c>
      <c r="G138" s="603"/>
      <c r="H138" s="608">
        <v>5.4</v>
      </c>
      <c r="I138" s="635"/>
      <c r="J138" s="603"/>
      <c r="L138" s="498"/>
      <c r="M138" s="501"/>
      <c r="N138" s="502"/>
      <c r="O138" s="502"/>
      <c r="P138" s="502"/>
      <c r="Q138" s="502"/>
      <c r="R138" s="502"/>
      <c r="S138" s="502"/>
      <c r="T138" s="503"/>
      <c r="AT138" s="500" t="s">
        <v>194</v>
      </c>
      <c r="AU138" s="500" t="s">
        <v>82</v>
      </c>
      <c r="AV138" s="499" t="s">
        <v>82</v>
      </c>
      <c r="AW138" s="499" t="s">
        <v>33</v>
      </c>
      <c r="AX138" s="499" t="s">
        <v>80</v>
      </c>
      <c r="AY138" s="500" t="s">
        <v>138</v>
      </c>
    </row>
    <row r="139" spans="1:65" s="458" customFormat="1" ht="36.75" customHeight="1" x14ac:dyDescent="0.2">
      <c r="A139" s="535"/>
      <c r="B139" s="536"/>
      <c r="C139" s="597" t="s">
        <v>282</v>
      </c>
      <c r="D139" s="597" t="s">
        <v>139</v>
      </c>
      <c r="E139" s="598" t="s">
        <v>941</v>
      </c>
      <c r="F139" s="599" t="s">
        <v>942</v>
      </c>
      <c r="G139" s="600" t="s">
        <v>192</v>
      </c>
      <c r="H139" s="601">
        <v>5.4</v>
      </c>
      <c r="I139" s="490"/>
      <c r="J139" s="602">
        <f>ROUND(I139*H139,2)</f>
        <v>0</v>
      </c>
      <c r="K139" s="491"/>
      <c r="L139" s="459"/>
      <c r="M139" s="492" t="s">
        <v>3</v>
      </c>
      <c r="N139" s="493" t="s">
        <v>44</v>
      </c>
      <c r="O139" s="494">
        <v>0.1</v>
      </c>
      <c r="P139" s="494">
        <f>O139*H139</f>
        <v>0.54</v>
      </c>
      <c r="Q139" s="494">
        <v>6.9999999999999999E-4</v>
      </c>
      <c r="R139" s="494">
        <f>Q139*H139</f>
        <v>3.7800000000000004E-3</v>
      </c>
      <c r="S139" s="494">
        <v>0</v>
      </c>
      <c r="T139" s="495">
        <f>S139*H139</f>
        <v>0</v>
      </c>
      <c r="AR139" s="496" t="s">
        <v>272</v>
      </c>
      <c r="AT139" s="496" t="s">
        <v>139</v>
      </c>
      <c r="AU139" s="496" t="s">
        <v>82</v>
      </c>
      <c r="AY139" s="453" t="s">
        <v>138</v>
      </c>
      <c r="BE139" s="497">
        <f>IF(N139="základní",J139,0)</f>
        <v>0</v>
      </c>
      <c r="BF139" s="497">
        <f>IF(N139="snížená",J139,0)</f>
        <v>0</v>
      </c>
      <c r="BG139" s="497">
        <f>IF(N139="zákl. přenesená",J139,0)</f>
        <v>0</v>
      </c>
      <c r="BH139" s="497">
        <f>IF(N139="sníž. přenesená",J139,0)</f>
        <v>0</v>
      </c>
      <c r="BI139" s="497">
        <f>IF(N139="nulová",J139,0)</f>
        <v>0</v>
      </c>
      <c r="BJ139" s="453" t="s">
        <v>80</v>
      </c>
      <c r="BK139" s="497">
        <f>ROUND(I139*H139,2)</f>
        <v>0</v>
      </c>
      <c r="BL139" s="453" t="s">
        <v>272</v>
      </c>
      <c r="BM139" s="496" t="s">
        <v>943</v>
      </c>
    </row>
    <row r="140" spans="1:65" s="499" customFormat="1" x14ac:dyDescent="0.2">
      <c r="A140" s="603"/>
      <c r="B140" s="604"/>
      <c r="C140" s="603"/>
      <c r="D140" s="605" t="s">
        <v>194</v>
      </c>
      <c r="E140" s="606" t="s">
        <v>3</v>
      </c>
      <c r="F140" s="607" t="s">
        <v>897</v>
      </c>
      <c r="G140" s="603"/>
      <c r="H140" s="608">
        <v>5.4</v>
      </c>
      <c r="I140" s="635"/>
      <c r="J140" s="603"/>
      <c r="L140" s="498"/>
      <c r="M140" s="501"/>
      <c r="N140" s="502"/>
      <c r="O140" s="502"/>
      <c r="P140" s="502"/>
      <c r="Q140" s="502"/>
      <c r="R140" s="502"/>
      <c r="S140" s="502"/>
      <c r="T140" s="503"/>
      <c r="AT140" s="500" t="s">
        <v>194</v>
      </c>
      <c r="AU140" s="500" t="s">
        <v>82</v>
      </c>
      <c r="AV140" s="499" t="s">
        <v>82</v>
      </c>
      <c r="AW140" s="499" t="s">
        <v>33</v>
      </c>
      <c r="AX140" s="499" t="s">
        <v>80</v>
      </c>
      <c r="AY140" s="500" t="s">
        <v>138</v>
      </c>
    </row>
    <row r="141" spans="1:65" s="458" customFormat="1" ht="63.75" customHeight="1" x14ac:dyDescent="0.2">
      <c r="A141" s="535"/>
      <c r="B141" s="536"/>
      <c r="C141" s="597" t="s">
        <v>288</v>
      </c>
      <c r="D141" s="597" t="s">
        <v>139</v>
      </c>
      <c r="E141" s="598" t="s">
        <v>944</v>
      </c>
      <c r="F141" s="599" t="s">
        <v>945</v>
      </c>
      <c r="G141" s="600" t="s">
        <v>192</v>
      </c>
      <c r="H141" s="601">
        <v>5.4</v>
      </c>
      <c r="I141" s="490"/>
      <c r="J141" s="602">
        <f>ROUND(I141*H141,2)</f>
        <v>0</v>
      </c>
      <c r="K141" s="491"/>
      <c r="L141" s="459"/>
      <c r="M141" s="492" t="s">
        <v>3</v>
      </c>
      <c r="N141" s="493" t="s">
        <v>44</v>
      </c>
      <c r="O141" s="494">
        <v>0.88700000000000001</v>
      </c>
      <c r="P141" s="494">
        <f>O141*H141</f>
        <v>4.7898000000000005</v>
      </c>
      <c r="Q141" s="494">
        <v>1.3390000000000001E-2</v>
      </c>
      <c r="R141" s="494">
        <f>Q141*H141</f>
        <v>7.2306000000000009E-2</v>
      </c>
      <c r="S141" s="494">
        <v>0</v>
      </c>
      <c r="T141" s="495">
        <f>S141*H141</f>
        <v>0</v>
      </c>
      <c r="AR141" s="496" t="s">
        <v>272</v>
      </c>
      <c r="AT141" s="496" t="s">
        <v>139</v>
      </c>
      <c r="AU141" s="496" t="s">
        <v>82</v>
      </c>
      <c r="AY141" s="453" t="s">
        <v>138</v>
      </c>
      <c r="BE141" s="497">
        <f>IF(N141="základní",J141,0)</f>
        <v>0</v>
      </c>
      <c r="BF141" s="497">
        <f>IF(N141="snížená",J141,0)</f>
        <v>0</v>
      </c>
      <c r="BG141" s="497">
        <f>IF(N141="zákl. přenesená",J141,0)</f>
        <v>0</v>
      </c>
      <c r="BH141" s="497">
        <f>IF(N141="sníž. přenesená",J141,0)</f>
        <v>0</v>
      </c>
      <c r="BI141" s="497">
        <f>IF(N141="nulová",J141,0)</f>
        <v>0</v>
      </c>
      <c r="BJ141" s="453" t="s">
        <v>80</v>
      </c>
      <c r="BK141" s="497">
        <f>ROUND(I141*H141,2)</f>
        <v>0</v>
      </c>
      <c r="BL141" s="453" t="s">
        <v>272</v>
      </c>
      <c r="BM141" s="496" t="s">
        <v>946</v>
      </c>
    </row>
    <row r="142" spans="1:65" s="499" customFormat="1" x14ac:dyDescent="0.2">
      <c r="A142" s="603"/>
      <c r="B142" s="604"/>
      <c r="C142" s="603"/>
      <c r="D142" s="605" t="s">
        <v>194</v>
      </c>
      <c r="E142" s="606" t="s">
        <v>897</v>
      </c>
      <c r="F142" s="607" t="s">
        <v>947</v>
      </c>
      <c r="G142" s="603"/>
      <c r="H142" s="608">
        <v>5.4</v>
      </c>
      <c r="I142" s="635"/>
      <c r="J142" s="603"/>
      <c r="L142" s="498"/>
      <c r="M142" s="501"/>
      <c r="N142" s="502"/>
      <c r="O142" s="502"/>
      <c r="P142" s="502"/>
      <c r="Q142" s="502"/>
      <c r="R142" s="502"/>
      <c r="S142" s="502"/>
      <c r="T142" s="503"/>
      <c r="AT142" s="500" t="s">
        <v>194</v>
      </c>
      <c r="AU142" s="500" t="s">
        <v>82</v>
      </c>
      <c r="AV142" s="499" t="s">
        <v>82</v>
      </c>
      <c r="AW142" s="499" t="s">
        <v>33</v>
      </c>
      <c r="AX142" s="499" t="s">
        <v>80</v>
      </c>
      <c r="AY142" s="500" t="s">
        <v>138</v>
      </c>
    </row>
    <row r="143" spans="1:65" s="458" customFormat="1" ht="51.75" customHeight="1" x14ac:dyDescent="0.2">
      <c r="A143" s="535"/>
      <c r="B143" s="536"/>
      <c r="C143" s="597" t="s">
        <v>293</v>
      </c>
      <c r="D143" s="597" t="s">
        <v>139</v>
      </c>
      <c r="E143" s="598" t="s">
        <v>948</v>
      </c>
      <c r="F143" s="620" t="s">
        <v>949</v>
      </c>
      <c r="G143" s="621" t="s">
        <v>192</v>
      </c>
      <c r="H143" s="622">
        <v>9.5</v>
      </c>
      <c r="I143" s="490"/>
      <c r="J143" s="602">
        <f>ROUND(I143*H143,2)</f>
        <v>0</v>
      </c>
      <c r="K143" s="491"/>
      <c r="L143" s="459"/>
      <c r="M143" s="492" t="s">
        <v>3</v>
      </c>
      <c r="N143" s="493" t="s">
        <v>44</v>
      </c>
      <c r="O143" s="494">
        <v>0.96799999999999997</v>
      </c>
      <c r="P143" s="494">
        <f>O143*H143</f>
        <v>9.1959999999999997</v>
      </c>
      <c r="Q143" s="494">
        <v>1.2200000000000001E-2</v>
      </c>
      <c r="R143" s="494">
        <f>Q143*H143</f>
        <v>0.1159</v>
      </c>
      <c r="S143" s="494">
        <v>0</v>
      </c>
      <c r="T143" s="495">
        <f>S143*H143</f>
        <v>0</v>
      </c>
      <c r="AR143" s="496" t="s">
        <v>272</v>
      </c>
      <c r="AT143" s="496" t="s">
        <v>139</v>
      </c>
      <c r="AU143" s="496" t="s">
        <v>82</v>
      </c>
      <c r="AY143" s="453" t="s">
        <v>138</v>
      </c>
      <c r="BE143" s="497">
        <f>IF(N143="základní",J143,0)</f>
        <v>0</v>
      </c>
      <c r="BF143" s="497">
        <f>IF(N143="snížená",J143,0)</f>
        <v>0</v>
      </c>
      <c r="BG143" s="497">
        <f>IF(N143="zákl. přenesená",J143,0)</f>
        <v>0</v>
      </c>
      <c r="BH143" s="497">
        <f>IF(N143="sníž. přenesená",J143,0)</f>
        <v>0</v>
      </c>
      <c r="BI143" s="497">
        <f>IF(N143="nulová",J143,0)</f>
        <v>0</v>
      </c>
      <c r="BJ143" s="453" t="s">
        <v>80</v>
      </c>
      <c r="BK143" s="497">
        <f>ROUND(I143*H143,2)</f>
        <v>0</v>
      </c>
      <c r="BL143" s="453" t="s">
        <v>272</v>
      </c>
      <c r="BM143" s="496" t="s">
        <v>950</v>
      </c>
    </row>
    <row r="144" spans="1:65" s="499" customFormat="1" x14ac:dyDescent="0.2">
      <c r="A144" s="603"/>
      <c r="B144" s="604"/>
      <c r="C144" s="603"/>
      <c r="D144" s="605" t="s">
        <v>194</v>
      </c>
      <c r="E144" s="606" t="s">
        <v>899</v>
      </c>
      <c r="F144" s="623" t="s">
        <v>909</v>
      </c>
      <c r="G144" s="624"/>
      <c r="H144" s="625">
        <v>9.5</v>
      </c>
      <c r="I144" s="635"/>
      <c r="J144" s="603"/>
      <c r="L144" s="498"/>
      <c r="M144" s="501"/>
      <c r="N144" s="502"/>
      <c r="O144" s="502"/>
      <c r="P144" s="502"/>
      <c r="Q144" s="502"/>
      <c r="R144" s="502"/>
      <c r="S144" s="502"/>
      <c r="T144" s="503"/>
      <c r="AT144" s="500" t="s">
        <v>194</v>
      </c>
      <c r="AU144" s="500" t="s">
        <v>82</v>
      </c>
      <c r="AV144" s="499" t="s">
        <v>82</v>
      </c>
      <c r="AW144" s="499" t="s">
        <v>33</v>
      </c>
      <c r="AX144" s="499" t="s">
        <v>80</v>
      </c>
      <c r="AY144" s="500" t="s">
        <v>138</v>
      </c>
    </row>
    <row r="145" spans="1:65" s="458" customFormat="1" ht="38.25" customHeight="1" x14ac:dyDescent="0.2">
      <c r="A145" s="535"/>
      <c r="B145" s="536"/>
      <c r="C145" s="597" t="s">
        <v>8</v>
      </c>
      <c r="D145" s="597" t="s">
        <v>139</v>
      </c>
      <c r="E145" s="598" t="s">
        <v>496</v>
      </c>
      <c r="F145" s="620" t="s">
        <v>497</v>
      </c>
      <c r="G145" s="621" t="s">
        <v>192</v>
      </c>
      <c r="H145" s="622">
        <v>30.5</v>
      </c>
      <c r="I145" s="490"/>
      <c r="J145" s="602">
        <f>ROUND(I145*H145,2)</f>
        <v>0</v>
      </c>
      <c r="K145" s="491"/>
      <c r="L145" s="459"/>
      <c r="M145" s="492" t="s">
        <v>3</v>
      </c>
      <c r="N145" s="493" t="s">
        <v>44</v>
      </c>
      <c r="O145" s="494">
        <v>0.04</v>
      </c>
      <c r="P145" s="494">
        <f>O145*H145</f>
        <v>1.22</v>
      </c>
      <c r="Q145" s="494">
        <v>1E-4</v>
      </c>
      <c r="R145" s="494">
        <f>Q145*H145</f>
        <v>3.0500000000000002E-3</v>
      </c>
      <c r="S145" s="494">
        <v>0</v>
      </c>
      <c r="T145" s="495">
        <f>S145*H145</f>
        <v>0</v>
      </c>
      <c r="AR145" s="496" t="s">
        <v>272</v>
      </c>
      <c r="AT145" s="496" t="s">
        <v>139</v>
      </c>
      <c r="AU145" s="496" t="s">
        <v>82</v>
      </c>
      <c r="AY145" s="453" t="s">
        <v>138</v>
      </c>
      <c r="BE145" s="497">
        <f>IF(N145="základní",J145,0)</f>
        <v>0</v>
      </c>
      <c r="BF145" s="497">
        <f>IF(N145="snížená",J145,0)</f>
        <v>0</v>
      </c>
      <c r="BG145" s="497">
        <f>IF(N145="zákl. přenesená",J145,0)</f>
        <v>0</v>
      </c>
      <c r="BH145" s="497">
        <f>IF(N145="sníž. přenesená",J145,0)</f>
        <v>0</v>
      </c>
      <c r="BI145" s="497">
        <f>IF(N145="nulová",J145,0)</f>
        <v>0</v>
      </c>
      <c r="BJ145" s="453" t="s">
        <v>80</v>
      </c>
      <c r="BK145" s="497">
        <f>ROUND(I145*H145,2)</f>
        <v>0</v>
      </c>
      <c r="BL145" s="453" t="s">
        <v>272</v>
      </c>
      <c r="BM145" s="496" t="s">
        <v>498</v>
      </c>
    </row>
    <row r="146" spans="1:65" s="499" customFormat="1" x14ac:dyDescent="0.2">
      <c r="A146" s="603"/>
      <c r="B146" s="604"/>
      <c r="C146" s="603"/>
      <c r="D146" s="605" t="s">
        <v>194</v>
      </c>
      <c r="E146" s="606" t="s">
        <v>3</v>
      </c>
      <c r="F146" s="623" t="s">
        <v>951</v>
      </c>
      <c r="G146" s="624"/>
      <c r="H146" s="625">
        <v>30.5</v>
      </c>
      <c r="I146" s="635"/>
      <c r="J146" s="603"/>
      <c r="L146" s="498"/>
      <c r="M146" s="501"/>
      <c r="N146" s="502"/>
      <c r="O146" s="502"/>
      <c r="P146" s="502"/>
      <c r="Q146" s="502"/>
      <c r="R146" s="502"/>
      <c r="S146" s="502"/>
      <c r="T146" s="503"/>
      <c r="AT146" s="500" t="s">
        <v>194</v>
      </c>
      <c r="AU146" s="500" t="s">
        <v>82</v>
      </c>
      <c r="AV146" s="499" t="s">
        <v>82</v>
      </c>
      <c r="AW146" s="499" t="s">
        <v>33</v>
      </c>
      <c r="AX146" s="499" t="s">
        <v>80</v>
      </c>
      <c r="AY146" s="500" t="s">
        <v>138</v>
      </c>
    </row>
    <row r="147" spans="1:65" s="458" customFormat="1" ht="39.75" customHeight="1" x14ac:dyDescent="0.2">
      <c r="A147" s="535"/>
      <c r="B147" s="536"/>
      <c r="C147" s="597" t="s">
        <v>308</v>
      </c>
      <c r="D147" s="597" t="s">
        <v>139</v>
      </c>
      <c r="E147" s="598" t="s">
        <v>536</v>
      </c>
      <c r="F147" s="620" t="s">
        <v>537</v>
      </c>
      <c r="G147" s="621" t="s">
        <v>192</v>
      </c>
      <c r="H147" s="622">
        <v>30.5</v>
      </c>
      <c r="I147" s="490"/>
      <c r="J147" s="602">
        <f>ROUND(I147*H147,2)</f>
        <v>0</v>
      </c>
      <c r="K147" s="491"/>
      <c r="L147" s="459"/>
      <c r="M147" s="492" t="s">
        <v>3</v>
      </c>
      <c r="N147" s="493" t="s">
        <v>44</v>
      </c>
      <c r="O147" s="494">
        <v>0.12</v>
      </c>
      <c r="P147" s="494">
        <f>O147*H147</f>
        <v>3.6599999999999997</v>
      </c>
      <c r="Q147" s="494">
        <v>6.9999999999999999E-4</v>
      </c>
      <c r="R147" s="494">
        <f>Q147*H147</f>
        <v>2.1350000000000001E-2</v>
      </c>
      <c r="S147" s="494">
        <v>0</v>
      </c>
      <c r="T147" s="495">
        <f>S147*H147</f>
        <v>0</v>
      </c>
      <c r="AR147" s="496" t="s">
        <v>272</v>
      </c>
      <c r="AT147" s="496" t="s">
        <v>139</v>
      </c>
      <c r="AU147" s="496" t="s">
        <v>82</v>
      </c>
      <c r="AY147" s="453" t="s">
        <v>138</v>
      </c>
      <c r="BE147" s="497">
        <f>IF(N147="základní",J147,0)</f>
        <v>0</v>
      </c>
      <c r="BF147" s="497">
        <f>IF(N147="snížená",J147,0)</f>
        <v>0</v>
      </c>
      <c r="BG147" s="497">
        <f>IF(N147="zákl. přenesená",J147,0)</f>
        <v>0</v>
      </c>
      <c r="BH147" s="497">
        <f>IF(N147="sníž. přenesená",J147,0)</f>
        <v>0</v>
      </c>
      <c r="BI147" s="497">
        <f>IF(N147="nulová",J147,0)</f>
        <v>0</v>
      </c>
      <c r="BJ147" s="453" t="s">
        <v>80</v>
      </c>
      <c r="BK147" s="497">
        <f>ROUND(I147*H147,2)</f>
        <v>0</v>
      </c>
      <c r="BL147" s="453" t="s">
        <v>272</v>
      </c>
      <c r="BM147" s="496" t="s">
        <v>538</v>
      </c>
    </row>
    <row r="148" spans="1:65" s="499" customFormat="1" x14ac:dyDescent="0.2">
      <c r="A148" s="603"/>
      <c r="B148" s="604"/>
      <c r="C148" s="603"/>
      <c r="D148" s="605" t="s">
        <v>194</v>
      </c>
      <c r="E148" s="606" t="s">
        <v>3</v>
      </c>
      <c r="F148" s="623" t="s">
        <v>951</v>
      </c>
      <c r="G148" s="624"/>
      <c r="H148" s="625">
        <v>30.5</v>
      </c>
      <c r="I148" s="635"/>
      <c r="J148" s="603"/>
      <c r="L148" s="498"/>
      <c r="M148" s="501"/>
      <c r="N148" s="502"/>
      <c r="O148" s="502"/>
      <c r="P148" s="502"/>
      <c r="Q148" s="502"/>
      <c r="R148" s="502"/>
      <c r="S148" s="502"/>
      <c r="T148" s="503"/>
      <c r="AT148" s="500" t="s">
        <v>194</v>
      </c>
      <c r="AU148" s="500" t="s">
        <v>82</v>
      </c>
      <c r="AV148" s="499" t="s">
        <v>82</v>
      </c>
      <c r="AW148" s="499" t="s">
        <v>33</v>
      </c>
      <c r="AX148" s="499" t="s">
        <v>80</v>
      </c>
      <c r="AY148" s="500" t="s">
        <v>138</v>
      </c>
    </row>
    <row r="149" spans="1:65" s="458" customFormat="1" ht="54.75" customHeight="1" x14ac:dyDescent="0.2">
      <c r="A149" s="535"/>
      <c r="B149" s="536"/>
      <c r="C149" s="597" t="s">
        <v>314</v>
      </c>
      <c r="D149" s="597" t="s">
        <v>139</v>
      </c>
      <c r="E149" s="598" t="s">
        <v>952</v>
      </c>
      <c r="F149" s="599" t="s">
        <v>953</v>
      </c>
      <c r="G149" s="600" t="s">
        <v>192</v>
      </c>
      <c r="H149" s="601">
        <v>21</v>
      </c>
      <c r="I149" s="490"/>
      <c r="J149" s="602">
        <f>ROUND(I149*H149,2)</f>
        <v>0</v>
      </c>
      <c r="K149" s="491"/>
      <c r="L149" s="459"/>
      <c r="M149" s="492" t="s">
        <v>3</v>
      </c>
      <c r="N149" s="493" t="s">
        <v>44</v>
      </c>
      <c r="O149" s="494">
        <v>1.02</v>
      </c>
      <c r="P149" s="494">
        <f>O149*H149</f>
        <v>21.42</v>
      </c>
      <c r="Q149" s="494">
        <v>1.221E-2</v>
      </c>
      <c r="R149" s="494">
        <f>Q149*H149</f>
        <v>0.25641000000000003</v>
      </c>
      <c r="S149" s="494">
        <v>0</v>
      </c>
      <c r="T149" s="495">
        <f>S149*H149</f>
        <v>0</v>
      </c>
      <c r="AR149" s="496" t="s">
        <v>272</v>
      </c>
      <c r="AT149" s="496" t="s">
        <v>139</v>
      </c>
      <c r="AU149" s="496" t="s">
        <v>82</v>
      </c>
      <c r="AY149" s="453" t="s">
        <v>138</v>
      </c>
      <c r="BE149" s="497">
        <f>IF(N149="základní",J149,0)</f>
        <v>0</v>
      </c>
      <c r="BF149" s="497">
        <f>IF(N149="snížená",J149,0)</f>
        <v>0</v>
      </c>
      <c r="BG149" s="497">
        <f>IF(N149="zákl. přenesená",J149,0)</f>
        <v>0</v>
      </c>
      <c r="BH149" s="497">
        <f>IF(N149="sníž. přenesená",J149,0)</f>
        <v>0</v>
      </c>
      <c r="BI149" s="497">
        <f>IF(N149="nulová",J149,0)</f>
        <v>0</v>
      </c>
      <c r="BJ149" s="453" t="s">
        <v>80</v>
      </c>
      <c r="BK149" s="497">
        <f>ROUND(I149*H149,2)</f>
        <v>0</v>
      </c>
      <c r="BL149" s="453" t="s">
        <v>272</v>
      </c>
      <c r="BM149" s="496" t="s">
        <v>954</v>
      </c>
    </row>
    <row r="150" spans="1:65" s="499" customFormat="1" x14ac:dyDescent="0.2">
      <c r="A150" s="603"/>
      <c r="B150" s="604"/>
      <c r="C150" s="603"/>
      <c r="D150" s="605" t="s">
        <v>194</v>
      </c>
      <c r="E150" s="606" t="s">
        <v>901</v>
      </c>
      <c r="F150" s="607" t="s">
        <v>955</v>
      </c>
      <c r="G150" s="603"/>
      <c r="H150" s="608">
        <v>21</v>
      </c>
      <c r="I150" s="635"/>
      <c r="J150" s="603"/>
      <c r="L150" s="498"/>
      <c r="M150" s="501"/>
      <c r="N150" s="502"/>
      <c r="O150" s="502"/>
      <c r="P150" s="502"/>
      <c r="Q150" s="502"/>
      <c r="R150" s="502"/>
      <c r="S150" s="502"/>
      <c r="T150" s="503"/>
      <c r="AT150" s="500" t="s">
        <v>194</v>
      </c>
      <c r="AU150" s="500" t="s">
        <v>82</v>
      </c>
      <c r="AV150" s="499" t="s">
        <v>82</v>
      </c>
      <c r="AW150" s="499" t="s">
        <v>33</v>
      </c>
      <c r="AX150" s="499" t="s">
        <v>80</v>
      </c>
      <c r="AY150" s="500" t="s">
        <v>138</v>
      </c>
    </row>
    <row r="151" spans="1:65" s="458" customFormat="1" ht="39.75" customHeight="1" x14ac:dyDescent="0.2">
      <c r="A151" s="535"/>
      <c r="B151" s="536"/>
      <c r="C151" s="597" t="s">
        <v>319</v>
      </c>
      <c r="D151" s="597" t="s">
        <v>139</v>
      </c>
      <c r="E151" s="598" t="s">
        <v>956</v>
      </c>
      <c r="F151" s="599" t="s">
        <v>957</v>
      </c>
      <c r="G151" s="600" t="s">
        <v>192</v>
      </c>
      <c r="H151" s="601">
        <v>54.4</v>
      </c>
      <c r="I151" s="490"/>
      <c r="J151" s="602">
        <f>ROUND(I151*H151,2)</f>
        <v>0</v>
      </c>
      <c r="K151" s="491"/>
      <c r="L151" s="459"/>
      <c r="M151" s="492" t="s">
        <v>3</v>
      </c>
      <c r="N151" s="493" t="s">
        <v>44</v>
      </c>
      <c r="O151" s="494">
        <v>0.54800000000000004</v>
      </c>
      <c r="P151" s="494">
        <f>O151*H151</f>
        <v>29.811200000000003</v>
      </c>
      <c r="Q151" s="494">
        <v>3.8000000000000002E-4</v>
      </c>
      <c r="R151" s="494">
        <f>Q151*H151</f>
        <v>2.0671999999999999E-2</v>
      </c>
      <c r="S151" s="494">
        <v>0</v>
      </c>
      <c r="T151" s="495">
        <f>S151*H151</f>
        <v>0</v>
      </c>
      <c r="AR151" s="496" t="s">
        <v>272</v>
      </c>
      <c r="AT151" s="496" t="s">
        <v>139</v>
      </c>
      <c r="AU151" s="496" t="s">
        <v>82</v>
      </c>
      <c r="AY151" s="453" t="s">
        <v>138</v>
      </c>
      <c r="BE151" s="497">
        <f>IF(N151="základní",J151,0)</f>
        <v>0</v>
      </c>
      <c r="BF151" s="497">
        <f>IF(N151="snížená",J151,0)</f>
        <v>0</v>
      </c>
      <c r="BG151" s="497">
        <f>IF(N151="zákl. přenesená",J151,0)</f>
        <v>0</v>
      </c>
      <c r="BH151" s="497">
        <f>IF(N151="sníž. přenesená",J151,0)</f>
        <v>0</v>
      </c>
      <c r="BI151" s="497">
        <f>IF(N151="nulová",J151,0)</f>
        <v>0</v>
      </c>
      <c r="BJ151" s="453" t="s">
        <v>80</v>
      </c>
      <c r="BK151" s="497">
        <f>ROUND(I151*H151,2)</f>
        <v>0</v>
      </c>
      <c r="BL151" s="453" t="s">
        <v>272</v>
      </c>
      <c r="BM151" s="496" t="s">
        <v>958</v>
      </c>
    </row>
    <row r="152" spans="1:65" s="499" customFormat="1" x14ac:dyDescent="0.2">
      <c r="A152" s="603"/>
      <c r="B152" s="604"/>
      <c r="C152" s="603"/>
      <c r="D152" s="605" t="s">
        <v>194</v>
      </c>
      <c r="E152" s="606" t="s">
        <v>3</v>
      </c>
      <c r="F152" s="607" t="s">
        <v>959</v>
      </c>
      <c r="G152" s="603"/>
      <c r="H152" s="608">
        <v>54.4</v>
      </c>
      <c r="I152" s="635"/>
      <c r="J152" s="603"/>
      <c r="L152" s="498"/>
      <c r="M152" s="501"/>
      <c r="N152" s="502"/>
      <c r="O152" s="502"/>
      <c r="P152" s="502"/>
      <c r="Q152" s="502"/>
      <c r="R152" s="502"/>
      <c r="S152" s="502"/>
      <c r="T152" s="503"/>
      <c r="AT152" s="500" t="s">
        <v>194</v>
      </c>
      <c r="AU152" s="500" t="s">
        <v>82</v>
      </c>
      <c r="AV152" s="499" t="s">
        <v>82</v>
      </c>
      <c r="AW152" s="499" t="s">
        <v>33</v>
      </c>
      <c r="AX152" s="499" t="s">
        <v>80</v>
      </c>
      <c r="AY152" s="500" t="s">
        <v>138</v>
      </c>
    </row>
    <row r="153" spans="1:65" s="458" customFormat="1" ht="29.25" customHeight="1" x14ac:dyDescent="0.2">
      <c r="A153" s="535"/>
      <c r="B153" s="536"/>
      <c r="C153" s="614" t="s">
        <v>324</v>
      </c>
      <c r="D153" s="614" t="s">
        <v>330</v>
      </c>
      <c r="E153" s="615" t="s">
        <v>960</v>
      </c>
      <c r="F153" s="616" t="s">
        <v>961</v>
      </c>
      <c r="G153" s="617" t="s">
        <v>192</v>
      </c>
      <c r="H153" s="618">
        <v>57.12</v>
      </c>
      <c r="I153" s="510"/>
      <c r="J153" s="619">
        <f>ROUND(I153*H153,2)</f>
        <v>0</v>
      </c>
      <c r="K153" s="511"/>
      <c r="L153" s="512"/>
      <c r="M153" s="513" t="s">
        <v>3</v>
      </c>
      <c r="N153" s="514" t="s">
        <v>44</v>
      </c>
      <c r="O153" s="494">
        <v>0</v>
      </c>
      <c r="P153" s="494">
        <f>O153*H153</f>
        <v>0</v>
      </c>
      <c r="Q153" s="494">
        <v>1.2099999999999999E-3</v>
      </c>
      <c r="R153" s="494">
        <f>Q153*H153</f>
        <v>6.9115199999999988E-2</v>
      </c>
      <c r="S153" s="494">
        <v>0</v>
      </c>
      <c r="T153" s="495">
        <f>S153*H153</f>
        <v>0</v>
      </c>
      <c r="AR153" s="496" t="s">
        <v>365</v>
      </c>
      <c r="AT153" s="496" t="s">
        <v>330</v>
      </c>
      <c r="AU153" s="496" t="s">
        <v>82</v>
      </c>
      <c r="AY153" s="453" t="s">
        <v>138</v>
      </c>
      <c r="BE153" s="497">
        <f>IF(N153="základní",J153,0)</f>
        <v>0</v>
      </c>
      <c r="BF153" s="497">
        <f>IF(N153="snížená",J153,0)</f>
        <v>0</v>
      </c>
      <c r="BG153" s="497">
        <f>IF(N153="zákl. přenesená",J153,0)</f>
        <v>0</v>
      </c>
      <c r="BH153" s="497">
        <f>IF(N153="sníž. přenesená",J153,0)</f>
        <v>0</v>
      </c>
      <c r="BI153" s="497">
        <f>IF(N153="nulová",J153,0)</f>
        <v>0</v>
      </c>
      <c r="BJ153" s="453" t="s">
        <v>80</v>
      </c>
      <c r="BK153" s="497">
        <f>ROUND(I153*H153,2)</f>
        <v>0</v>
      </c>
      <c r="BL153" s="453" t="s">
        <v>272</v>
      </c>
      <c r="BM153" s="496" t="s">
        <v>962</v>
      </c>
    </row>
    <row r="154" spans="1:65" s="458" customFormat="1" ht="27" x14ac:dyDescent="0.2">
      <c r="A154" s="535"/>
      <c r="B154" s="536"/>
      <c r="C154" s="535"/>
      <c r="D154" s="605" t="s">
        <v>348</v>
      </c>
      <c r="E154" s="535"/>
      <c r="F154" s="626" t="s">
        <v>963</v>
      </c>
      <c r="G154" s="535"/>
      <c r="H154" s="535"/>
      <c r="I154" s="638"/>
      <c r="J154" s="535"/>
      <c r="L154" s="459"/>
      <c r="M154" s="515"/>
      <c r="N154" s="516"/>
      <c r="O154" s="516"/>
      <c r="P154" s="516"/>
      <c r="Q154" s="516"/>
      <c r="R154" s="516"/>
      <c r="S154" s="516"/>
      <c r="T154" s="517"/>
      <c r="AT154" s="453" t="s">
        <v>348</v>
      </c>
      <c r="AU154" s="453" t="s">
        <v>82</v>
      </c>
    </row>
    <row r="155" spans="1:65" s="499" customFormat="1" x14ac:dyDescent="0.2">
      <c r="A155" s="603"/>
      <c r="B155" s="604"/>
      <c r="C155" s="603"/>
      <c r="D155" s="605" t="s">
        <v>194</v>
      </c>
      <c r="E155" s="603"/>
      <c r="F155" s="607" t="s">
        <v>964</v>
      </c>
      <c r="G155" s="603"/>
      <c r="H155" s="608">
        <v>57.12</v>
      </c>
      <c r="I155" s="635"/>
      <c r="J155" s="603"/>
      <c r="L155" s="498"/>
      <c r="M155" s="501"/>
      <c r="N155" s="502"/>
      <c r="O155" s="502"/>
      <c r="P155" s="502"/>
      <c r="Q155" s="502"/>
      <c r="R155" s="502"/>
      <c r="S155" s="502"/>
      <c r="T155" s="503"/>
      <c r="AT155" s="500" t="s">
        <v>194</v>
      </c>
      <c r="AU155" s="500" t="s">
        <v>82</v>
      </c>
      <c r="AV155" s="499" t="s">
        <v>82</v>
      </c>
      <c r="AW155" s="499" t="s">
        <v>4</v>
      </c>
      <c r="AX155" s="499" t="s">
        <v>80</v>
      </c>
      <c r="AY155" s="500" t="s">
        <v>138</v>
      </c>
    </row>
    <row r="156" spans="1:65" s="458" customFormat="1" ht="73.5" customHeight="1" x14ac:dyDescent="0.2">
      <c r="A156" s="535"/>
      <c r="B156" s="536"/>
      <c r="C156" s="597" t="s">
        <v>329</v>
      </c>
      <c r="D156" s="597" t="s">
        <v>139</v>
      </c>
      <c r="E156" s="598" t="s">
        <v>548</v>
      </c>
      <c r="F156" s="599" t="s">
        <v>549</v>
      </c>
      <c r="G156" s="600" t="s">
        <v>204</v>
      </c>
      <c r="H156" s="622">
        <v>0.56299999999999994</v>
      </c>
      <c r="I156" s="490"/>
      <c r="J156" s="602">
        <f>ROUND(I156*H156,2)</f>
        <v>0</v>
      </c>
      <c r="K156" s="491"/>
      <c r="L156" s="459"/>
      <c r="M156" s="492" t="s">
        <v>3</v>
      </c>
      <c r="N156" s="493" t="s">
        <v>44</v>
      </c>
      <c r="O156" s="494">
        <v>2.16</v>
      </c>
      <c r="P156" s="494">
        <f>O156*H156</f>
        <v>1.21608</v>
      </c>
      <c r="Q156" s="494">
        <v>0</v>
      </c>
      <c r="R156" s="494">
        <f>Q156*H156</f>
        <v>0</v>
      </c>
      <c r="S156" s="494">
        <v>0</v>
      </c>
      <c r="T156" s="495">
        <f>S156*H156</f>
        <v>0</v>
      </c>
      <c r="AR156" s="496" t="s">
        <v>272</v>
      </c>
      <c r="AT156" s="496" t="s">
        <v>139</v>
      </c>
      <c r="AU156" s="496" t="s">
        <v>82</v>
      </c>
      <c r="AY156" s="453" t="s">
        <v>138</v>
      </c>
      <c r="BE156" s="497">
        <f>IF(N156="základní",J156,0)</f>
        <v>0</v>
      </c>
      <c r="BF156" s="497">
        <f>IF(N156="snížená",J156,0)</f>
        <v>0</v>
      </c>
      <c r="BG156" s="497">
        <f>IF(N156="zákl. přenesená",J156,0)</f>
        <v>0</v>
      </c>
      <c r="BH156" s="497">
        <f>IF(N156="sníž. přenesená",J156,0)</f>
        <v>0</v>
      </c>
      <c r="BI156" s="497">
        <f>IF(N156="nulová",J156,0)</f>
        <v>0</v>
      </c>
      <c r="BJ156" s="453" t="s">
        <v>80</v>
      </c>
      <c r="BK156" s="497">
        <f>ROUND(I156*H156,2)</f>
        <v>0</v>
      </c>
      <c r="BL156" s="453" t="s">
        <v>272</v>
      </c>
      <c r="BM156" s="496" t="s">
        <v>550</v>
      </c>
    </row>
    <row r="157" spans="1:65" s="482" customFormat="1" ht="22.9" customHeight="1" x14ac:dyDescent="0.25">
      <c r="A157" s="590"/>
      <c r="B157" s="591"/>
      <c r="C157" s="590"/>
      <c r="D157" s="592" t="s">
        <v>72</v>
      </c>
      <c r="E157" s="595" t="s">
        <v>551</v>
      </c>
      <c r="F157" s="595" t="s">
        <v>552</v>
      </c>
      <c r="G157" s="590"/>
      <c r="H157" s="590"/>
      <c r="I157" s="637"/>
      <c r="J157" s="596">
        <f>BK157</f>
        <v>0</v>
      </c>
      <c r="L157" s="481"/>
      <c r="M157" s="484"/>
      <c r="N157" s="485"/>
      <c r="O157" s="485"/>
      <c r="P157" s="486">
        <f>SUM(P158:P159)</f>
        <v>13.3</v>
      </c>
      <c r="Q157" s="485"/>
      <c r="R157" s="486">
        <f>SUM(R158:R159)</f>
        <v>3.4999999999999996E-3</v>
      </c>
      <c r="S157" s="485"/>
      <c r="T157" s="487">
        <f>SUM(T158:T159)</f>
        <v>0</v>
      </c>
      <c r="AR157" s="483" t="s">
        <v>82</v>
      </c>
      <c r="AT157" s="488" t="s">
        <v>72</v>
      </c>
      <c r="AU157" s="488" t="s">
        <v>80</v>
      </c>
      <c r="AY157" s="483" t="s">
        <v>138</v>
      </c>
      <c r="BK157" s="489">
        <f>SUM(BK158:BK159)</f>
        <v>0</v>
      </c>
    </row>
    <row r="158" spans="1:65" s="458" customFormat="1" ht="27" customHeight="1" x14ac:dyDescent="0.2">
      <c r="A158" s="535"/>
      <c r="B158" s="536"/>
      <c r="C158" s="597" t="s">
        <v>334</v>
      </c>
      <c r="D158" s="597" t="s">
        <v>139</v>
      </c>
      <c r="E158" s="598" t="s">
        <v>965</v>
      </c>
      <c r="F158" s="599" t="s">
        <v>966</v>
      </c>
      <c r="G158" s="600" t="s">
        <v>577</v>
      </c>
      <c r="H158" s="601">
        <v>50</v>
      </c>
      <c r="I158" s="490"/>
      <c r="J158" s="602">
        <f>ROUND(I158*H158,2)</f>
        <v>0</v>
      </c>
      <c r="K158" s="491"/>
      <c r="L158" s="459"/>
      <c r="M158" s="492" t="s">
        <v>3</v>
      </c>
      <c r="N158" s="493" t="s">
        <v>44</v>
      </c>
      <c r="O158" s="494">
        <v>0.26600000000000001</v>
      </c>
      <c r="P158" s="494">
        <f>O158*H158</f>
        <v>13.3</v>
      </c>
      <c r="Q158" s="494">
        <v>6.9999999999999994E-5</v>
      </c>
      <c r="R158" s="494">
        <f>Q158*H158</f>
        <v>3.4999999999999996E-3</v>
      </c>
      <c r="S158" s="494">
        <v>0</v>
      </c>
      <c r="T158" s="495">
        <f>S158*H158</f>
        <v>0</v>
      </c>
      <c r="AR158" s="496" t="s">
        <v>272</v>
      </c>
      <c r="AT158" s="496" t="s">
        <v>139</v>
      </c>
      <c r="AU158" s="496" t="s">
        <v>82</v>
      </c>
      <c r="AY158" s="453" t="s">
        <v>138</v>
      </c>
      <c r="BE158" s="497">
        <f>IF(N158="základní",J158,0)</f>
        <v>0</v>
      </c>
      <c r="BF158" s="497">
        <f>IF(N158="snížená",J158,0)</f>
        <v>0</v>
      </c>
      <c r="BG158" s="497">
        <f>IF(N158="zákl. přenesená",J158,0)</f>
        <v>0</v>
      </c>
      <c r="BH158" s="497">
        <f>IF(N158="sníž. přenesená",J158,0)</f>
        <v>0</v>
      </c>
      <c r="BI158" s="497">
        <f>IF(N158="nulová",J158,0)</f>
        <v>0</v>
      </c>
      <c r="BJ158" s="453" t="s">
        <v>80</v>
      </c>
      <c r="BK158" s="497">
        <f>ROUND(I158*H158,2)</f>
        <v>0</v>
      </c>
      <c r="BL158" s="453" t="s">
        <v>272</v>
      </c>
      <c r="BM158" s="496" t="s">
        <v>967</v>
      </c>
    </row>
    <row r="159" spans="1:65" s="458" customFormat="1" ht="42.75" customHeight="1" x14ac:dyDescent="0.2">
      <c r="A159" s="535"/>
      <c r="B159" s="536"/>
      <c r="C159" s="597" t="s">
        <v>339</v>
      </c>
      <c r="D159" s="597" t="s">
        <v>139</v>
      </c>
      <c r="E159" s="598" t="s">
        <v>586</v>
      </c>
      <c r="F159" s="599" t="s">
        <v>587</v>
      </c>
      <c r="G159" s="600" t="s">
        <v>456</v>
      </c>
      <c r="H159" s="601">
        <v>63.5</v>
      </c>
      <c r="I159" s="490"/>
      <c r="J159" s="602">
        <f>ROUND(I159*H159,2)</f>
        <v>0</v>
      </c>
      <c r="K159" s="491"/>
      <c r="L159" s="459"/>
      <c r="M159" s="492" t="s">
        <v>3</v>
      </c>
      <c r="N159" s="493" t="s">
        <v>44</v>
      </c>
      <c r="O159" s="494">
        <v>0</v>
      </c>
      <c r="P159" s="494">
        <f>O159*H159</f>
        <v>0</v>
      </c>
      <c r="Q159" s="494">
        <v>0</v>
      </c>
      <c r="R159" s="494">
        <f>Q159*H159</f>
        <v>0</v>
      </c>
      <c r="S159" s="494">
        <v>0</v>
      </c>
      <c r="T159" s="495">
        <f>S159*H159</f>
        <v>0</v>
      </c>
      <c r="AR159" s="496" t="s">
        <v>272</v>
      </c>
      <c r="AT159" s="496" t="s">
        <v>139</v>
      </c>
      <c r="AU159" s="496" t="s">
        <v>82</v>
      </c>
      <c r="AY159" s="453" t="s">
        <v>138</v>
      </c>
      <c r="BE159" s="497">
        <f>IF(N159="základní",J159,0)</f>
        <v>0</v>
      </c>
      <c r="BF159" s="497">
        <f>IF(N159="snížená",J159,0)</f>
        <v>0</v>
      </c>
      <c r="BG159" s="497">
        <f>IF(N159="zákl. přenesená",J159,0)</f>
        <v>0</v>
      </c>
      <c r="BH159" s="497">
        <f>IF(N159="sníž. přenesená",J159,0)</f>
        <v>0</v>
      </c>
      <c r="BI159" s="497">
        <f>IF(N159="nulová",J159,0)</f>
        <v>0</v>
      </c>
      <c r="BJ159" s="453" t="s">
        <v>80</v>
      </c>
      <c r="BK159" s="497">
        <f>ROUND(I159*H159,2)</f>
        <v>0</v>
      </c>
      <c r="BL159" s="453" t="s">
        <v>272</v>
      </c>
      <c r="BM159" s="496" t="s">
        <v>968</v>
      </c>
    </row>
    <row r="160" spans="1:65" s="482" customFormat="1" ht="22.9" customHeight="1" x14ac:dyDescent="0.25">
      <c r="A160" s="590"/>
      <c r="B160" s="591"/>
      <c r="C160" s="590"/>
      <c r="D160" s="592" t="s">
        <v>72</v>
      </c>
      <c r="E160" s="595" t="s">
        <v>589</v>
      </c>
      <c r="F160" s="595" t="s">
        <v>590</v>
      </c>
      <c r="G160" s="590"/>
      <c r="H160" s="590"/>
      <c r="I160" s="637"/>
      <c r="J160" s="596">
        <f>BK160</f>
        <v>0</v>
      </c>
      <c r="L160" s="481"/>
      <c r="M160" s="484"/>
      <c r="N160" s="485"/>
      <c r="O160" s="485"/>
      <c r="P160" s="486">
        <f>SUM(P161:P186)</f>
        <v>30.516173999999999</v>
      </c>
      <c r="Q160" s="485"/>
      <c r="R160" s="486">
        <f>SUM(R161:R186)</f>
        <v>0.23242294999999999</v>
      </c>
      <c r="S160" s="485"/>
      <c r="T160" s="487">
        <f>SUM(T161:T186)</f>
        <v>0</v>
      </c>
      <c r="AR160" s="483" t="s">
        <v>82</v>
      </c>
      <c r="AT160" s="488" t="s">
        <v>72</v>
      </c>
      <c r="AU160" s="488" t="s">
        <v>80</v>
      </c>
      <c r="AY160" s="483" t="s">
        <v>138</v>
      </c>
      <c r="BK160" s="489">
        <f>SUM(BK161:BK186)</f>
        <v>0</v>
      </c>
    </row>
    <row r="161" spans="1:65" s="458" customFormat="1" ht="16.399999999999999" customHeight="1" x14ac:dyDescent="0.2">
      <c r="A161" s="535"/>
      <c r="B161" s="536"/>
      <c r="C161" s="597" t="s">
        <v>344</v>
      </c>
      <c r="D161" s="597" t="s">
        <v>139</v>
      </c>
      <c r="E161" s="598" t="s">
        <v>969</v>
      </c>
      <c r="F161" s="599" t="s">
        <v>970</v>
      </c>
      <c r="G161" s="600" t="s">
        <v>192</v>
      </c>
      <c r="H161" s="601">
        <v>65.679000000000002</v>
      </c>
      <c r="I161" s="490"/>
      <c r="J161" s="602">
        <f>ROUND(I161*H161,2)</f>
        <v>0</v>
      </c>
      <c r="K161" s="491"/>
      <c r="L161" s="459"/>
      <c r="M161" s="492" t="s">
        <v>3</v>
      </c>
      <c r="N161" s="493" t="s">
        <v>44</v>
      </c>
      <c r="O161" s="494">
        <v>2.4E-2</v>
      </c>
      <c r="P161" s="494">
        <f>O161*H161</f>
        <v>1.5762960000000001</v>
      </c>
      <c r="Q161" s="494">
        <v>0</v>
      </c>
      <c r="R161" s="494">
        <f>Q161*H161</f>
        <v>0</v>
      </c>
      <c r="S161" s="494">
        <v>0</v>
      </c>
      <c r="T161" s="495">
        <f>S161*H161</f>
        <v>0</v>
      </c>
      <c r="AR161" s="496" t="s">
        <v>272</v>
      </c>
      <c r="AT161" s="496" t="s">
        <v>139</v>
      </c>
      <c r="AU161" s="496" t="s">
        <v>82</v>
      </c>
      <c r="AY161" s="453" t="s">
        <v>138</v>
      </c>
      <c r="BE161" s="497">
        <f>IF(N161="základní",J161,0)</f>
        <v>0</v>
      </c>
      <c r="BF161" s="497">
        <f>IF(N161="snížená",J161,0)</f>
        <v>0</v>
      </c>
      <c r="BG161" s="497">
        <f>IF(N161="zákl. přenesená",J161,0)</f>
        <v>0</v>
      </c>
      <c r="BH161" s="497">
        <f>IF(N161="sníž. přenesená",J161,0)</f>
        <v>0</v>
      </c>
      <c r="BI161" s="497">
        <f>IF(N161="nulová",J161,0)</f>
        <v>0</v>
      </c>
      <c r="BJ161" s="453" t="s">
        <v>80</v>
      </c>
      <c r="BK161" s="497">
        <f>ROUND(I161*H161,2)</f>
        <v>0</v>
      </c>
      <c r="BL161" s="453" t="s">
        <v>272</v>
      </c>
      <c r="BM161" s="496" t="s">
        <v>971</v>
      </c>
    </row>
    <row r="162" spans="1:65" s="519" customFormat="1" x14ac:dyDescent="0.2">
      <c r="A162" s="627"/>
      <c r="B162" s="628"/>
      <c r="C162" s="627"/>
      <c r="D162" s="605" t="s">
        <v>194</v>
      </c>
      <c r="E162" s="629" t="s">
        <v>3</v>
      </c>
      <c r="F162" s="630" t="s">
        <v>972</v>
      </c>
      <c r="G162" s="627"/>
      <c r="H162" s="629" t="s">
        <v>3</v>
      </c>
      <c r="I162" s="639"/>
      <c r="J162" s="627"/>
      <c r="L162" s="518"/>
      <c r="M162" s="521"/>
      <c r="N162" s="522"/>
      <c r="O162" s="522"/>
      <c r="P162" s="522"/>
      <c r="Q162" s="522"/>
      <c r="R162" s="522"/>
      <c r="S162" s="522"/>
      <c r="T162" s="523"/>
      <c r="AT162" s="520" t="s">
        <v>194</v>
      </c>
      <c r="AU162" s="520" t="s">
        <v>82</v>
      </c>
      <c r="AV162" s="519" t="s">
        <v>80</v>
      </c>
      <c r="AW162" s="519" t="s">
        <v>33</v>
      </c>
      <c r="AX162" s="519" t="s">
        <v>73</v>
      </c>
      <c r="AY162" s="520" t="s">
        <v>138</v>
      </c>
    </row>
    <row r="163" spans="1:65" s="499" customFormat="1" x14ac:dyDescent="0.2">
      <c r="A163" s="603"/>
      <c r="B163" s="604"/>
      <c r="C163" s="603"/>
      <c r="D163" s="605" t="s">
        <v>194</v>
      </c>
      <c r="E163" s="606" t="s">
        <v>3</v>
      </c>
      <c r="F163" s="607" t="s">
        <v>973</v>
      </c>
      <c r="G163" s="603"/>
      <c r="H163" s="608">
        <v>65.679000000000002</v>
      </c>
      <c r="I163" s="635"/>
      <c r="J163" s="603"/>
      <c r="L163" s="498"/>
      <c r="M163" s="501"/>
      <c r="N163" s="502"/>
      <c r="O163" s="502"/>
      <c r="P163" s="502"/>
      <c r="Q163" s="502"/>
      <c r="R163" s="502"/>
      <c r="S163" s="502"/>
      <c r="T163" s="503"/>
      <c r="AT163" s="500" t="s">
        <v>194</v>
      </c>
      <c r="AU163" s="500" t="s">
        <v>82</v>
      </c>
      <c r="AV163" s="499" t="s">
        <v>82</v>
      </c>
      <c r="AW163" s="499" t="s">
        <v>33</v>
      </c>
      <c r="AX163" s="499" t="s">
        <v>73</v>
      </c>
      <c r="AY163" s="500" t="s">
        <v>138</v>
      </c>
    </row>
    <row r="164" spans="1:65" s="505" customFormat="1" x14ac:dyDescent="0.2">
      <c r="A164" s="609"/>
      <c r="B164" s="610"/>
      <c r="C164" s="609"/>
      <c r="D164" s="605" t="s">
        <v>194</v>
      </c>
      <c r="E164" s="611" t="s">
        <v>3</v>
      </c>
      <c r="F164" s="612" t="s">
        <v>201</v>
      </c>
      <c r="G164" s="609"/>
      <c r="H164" s="613">
        <v>65.679000000000002</v>
      </c>
      <c r="I164" s="636"/>
      <c r="J164" s="609"/>
      <c r="L164" s="504"/>
      <c r="M164" s="507"/>
      <c r="N164" s="508"/>
      <c r="O164" s="508"/>
      <c r="P164" s="508"/>
      <c r="Q164" s="508"/>
      <c r="R164" s="508"/>
      <c r="S164" s="508"/>
      <c r="T164" s="509"/>
      <c r="AT164" s="506" t="s">
        <v>194</v>
      </c>
      <c r="AU164" s="506" t="s">
        <v>82</v>
      </c>
      <c r="AV164" s="505" t="s">
        <v>137</v>
      </c>
      <c r="AW164" s="505" t="s">
        <v>33</v>
      </c>
      <c r="AX164" s="505" t="s">
        <v>80</v>
      </c>
      <c r="AY164" s="506" t="s">
        <v>138</v>
      </c>
    </row>
    <row r="165" spans="1:65" s="458" customFormat="1" ht="36" customHeight="1" x14ac:dyDescent="0.2">
      <c r="A165" s="535"/>
      <c r="B165" s="536"/>
      <c r="C165" s="597" t="s">
        <v>351</v>
      </c>
      <c r="D165" s="597" t="s">
        <v>139</v>
      </c>
      <c r="E165" s="598" t="s">
        <v>592</v>
      </c>
      <c r="F165" s="599" t="s">
        <v>593</v>
      </c>
      <c r="G165" s="600" t="s">
        <v>192</v>
      </c>
      <c r="H165" s="601">
        <v>65.679000000000002</v>
      </c>
      <c r="I165" s="490"/>
      <c r="J165" s="602">
        <f>ROUND(I165*H165,2)</f>
        <v>0</v>
      </c>
      <c r="K165" s="491"/>
      <c r="L165" s="459"/>
      <c r="M165" s="492" t="s">
        <v>3</v>
      </c>
      <c r="N165" s="493" t="s">
        <v>44</v>
      </c>
      <c r="O165" s="494">
        <v>5.8000000000000003E-2</v>
      </c>
      <c r="P165" s="494">
        <f>O165*H165</f>
        <v>3.8093820000000003</v>
      </c>
      <c r="Q165" s="494">
        <v>3.0000000000000001E-5</v>
      </c>
      <c r="R165" s="494">
        <f>Q165*H165</f>
        <v>1.9703699999999999E-3</v>
      </c>
      <c r="S165" s="494">
        <v>0</v>
      </c>
      <c r="T165" s="495">
        <f>S165*H165</f>
        <v>0</v>
      </c>
      <c r="AR165" s="496" t="s">
        <v>272</v>
      </c>
      <c r="AT165" s="496" t="s">
        <v>139</v>
      </c>
      <c r="AU165" s="496" t="s">
        <v>82</v>
      </c>
      <c r="AY165" s="453" t="s">
        <v>138</v>
      </c>
      <c r="BE165" s="497">
        <f>IF(N165="základní",J165,0)</f>
        <v>0</v>
      </c>
      <c r="BF165" s="497">
        <f>IF(N165="snížená",J165,0)</f>
        <v>0</v>
      </c>
      <c r="BG165" s="497">
        <f>IF(N165="zákl. přenesená",J165,0)</f>
        <v>0</v>
      </c>
      <c r="BH165" s="497">
        <f>IF(N165="sníž. přenesená",J165,0)</f>
        <v>0</v>
      </c>
      <c r="BI165" s="497">
        <f>IF(N165="nulová",J165,0)</f>
        <v>0</v>
      </c>
      <c r="BJ165" s="453" t="s">
        <v>80</v>
      </c>
      <c r="BK165" s="497">
        <f>ROUND(I165*H165,2)</f>
        <v>0</v>
      </c>
      <c r="BL165" s="453" t="s">
        <v>272</v>
      </c>
      <c r="BM165" s="496" t="s">
        <v>594</v>
      </c>
    </row>
    <row r="166" spans="1:65" s="519" customFormat="1" x14ac:dyDescent="0.2">
      <c r="A166" s="627"/>
      <c r="B166" s="628"/>
      <c r="C166" s="627"/>
      <c r="D166" s="605" t="s">
        <v>194</v>
      </c>
      <c r="E166" s="629" t="s">
        <v>3</v>
      </c>
      <c r="F166" s="630" t="s">
        <v>972</v>
      </c>
      <c r="G166" s="627"/>
      <c r="H166" s="629" t="s">
        <v>3</v>
      </c>
      <c r="I166" s="639"/>
      <c r="J166" s="627"/>
      <c r="L166" s="518"/>
      <c r="M166" s="521"/>
      <c r="N166" s="522"/>
      <c r="O166" s="522"/>
      <c r="P166" s="522"/>
      <c r="Q166" s="522"/>
      <c r="R166" s="522"/>
      <c r="S166" s="522"/>
      <c r="T166" s="523"/>
      <c r="AT166" s="520" t="s">
        <v>194</v>
      </c>
      <c r="AU166" s="520" t="s">
        <v>82</v>
      </c>
      <c r="AV166" s="519" t="s">
        <v>80</v>
      </c>
      <c r="AW166" s="519" t="s">
        <v>33</v>
      </c>
      <c r="AX166" s="519" t="s">
        <v>73</v>
      </c>
      <c r="AY166" s="520" t="s">
        <v>138</v>
      </c>
    </row>
    <row r="167" spans="1:65" s="499" customFormat="1" x14ac:dyDescent="0.2">
      <c r="A167" s="603"/>
      <c r="B167" s="604"/>
      <c r="C167" s="603"/>
      <c r="D167" s="605" t="s">
        <v>194</v>
      </c>
      <c r="E167" s="606" t="s">
        <v>3</v>
      </c>
      <c r="F167" s="607" t="s">
        <v>973</v>
      </c>
      <c r="G167" s="603"/>
      <c r="H167" s="608">
        <v>65.679000000000002</v>
      </c>
      <c r="I167" s="635"/>
      <c r="J167" s="603"/>
      <c r="L167" s="498"/>
      <c r="M167" s="501"/>
      <c r="N167" s="502"/>
      <c r="O167" s="502"/>
      <c r="P167" s="502"/>
      <c r="Q167" s="502"/>
      <c r="R167" s="502"/>
      <c r="S167" s="502"/>
      <c r="T167" s="503"/>
      <c r="AT167" s="500" t="s">
        <v>194</v>
      </c>
      <c r="AU167" s="500" t="s">
        <v>82</v>
      </c>
      <c r="AV167" s="499" t="s">
        <v>82</v>
      </c>
      <c r="AW167" s="499" t="s">
        <v>33</v>
      </c>
      <c r="AX167" s="499" t="s">
        <v>73</v>
      </c>
      <c r="AY167" s="500" t="s">
        <v>138</v>
      </c>
    </row>
    <row r="168" spans="1:65" s="505" customFormat="1" x14ac:dyDescent="0.2">
      <c r="A168" s="609"/>
      <c r="B168" s="610"/>
      <c r="C168" s="609"/>
      <c r="D168" s="605" t="s">
        <v>194</v>
      </c>
      <c r="E168" s="611" t="s">
        <v>3</v>
      </c>
      <c r="F168" s="612" t="s">
        <v>201</v>
      </c>
      <c r="G168" s="609"/>
      <c r="H168" s="613">
        <v>65.679000000000002</v>
      </c>
      <c r="I168" s="636"/>
      <c r="J168" s="609"/>
      <c r="L168" s="504"/>
      <c r="M168" s="507"/>
      <c r="N168" s="508"/>
      <c r="O168" s="508"/>
      <c r="P168" s="508"/>
      <c r="Q168" s="508"/>
      <c r="R168" s="508"/>
      <c r="S168" s="508"/>
      <c r="T168" s="509"/>
      <c r="AT168" s="506" t="s">
        <v>194</v>
      </c>
      <c r="AU168" s="506" t="s">
        <v>82</v>
      </c>
      <c r="AV168" s="505" t="s">
        <v>137</v>
      </c>
      <c r="AW168" s="505" t="s">
        <v>33</v>
      </c>
      <c r="AX168" s="505" t="s">
        <v>80</v>
      </c>
      <c r="AY168" s="506" t="s">
        <v>138</v>
      </c>
    </row>
    <row r="169" spans="1:65" s="458" customFormat="1" ht="21" customHeight="1" x14ac:dyDescent="0.2">
      <c r="A169" s="535"/>
      <c r="B169" s="536"/>
      <c r="C169" s="597" t="s">
        <v>360</v>
      </c>
      <c r="D169" s="597" t="s">
        <v>139</v>
      </c>
      <c r="E169" s="598" t="s">
        <v>600</v>
      </c>
      <c r="F169" s="599" t="s">
        <v>601</v>
      </c>
      <c r="G169" s="600" t="s">
        <v>192</v>
      </c>
      <c r="H169" s="601">
        <v>65.679000000000002</v>
      </c>
      <c r="I169" s="490"/>
      <c r="J169" s="602">
        <f>ROUND(I169*H169,2)</f>
        <v>0</v>
      </c>
      <c r="K169" s="491"/>
      <c r="L169" s="459"/>
      <c r="M169" s="492" t="s">
        <v>3</v>
      </c>
      <c r="N169" s="493" t="s">
        <v>44</v>
      </c>
      <c r="O169" s="494">
        <v>0.224</v>
      </c>
      <c r="P169" s="494">
        <f>O169*H169</f>
        <v>14.712096000000001</v>
      </c>
      <c r="Q169" s="494">
        <v>2.9999999999999997E-4</v>
      </c>
      <c r="R169" s="494">
        <f>Q169*H169</f>
        <v>1.9703699999999998E-2</v>
      </c>
      <c r="S169" s="494">
        <v>0</v>
      </c>
      <c r="T169" s="495">
        <f>S169*H169</f>
        <v>0</v>
      </c>
      <c r="AR169" s="496" t="s">
        <v>272</v>
      </c>
      <c r="AT169" s="496" t="s">
        <v>139</v>
      </c>
      <c r="AU169" s="496" t="s">
        <v>82</v>
      </c>
      <c r="AY169" s="453" t="s">
        <v>138</v>
      </c>
      <c r="BE169" s="497">
        <f>IF(N169="základní",J169,0)</f>
        <v>0</v>
      </c>
      <c r="BF169" s="497">
        <f>IF(N169="snížená",J169,0)</f>
        <v>0</v>
      </c>
      <c r="BG169" s="497">
        <f>IF(N169="zákl. přenesená",J169,0)</f>
        <v>0</v>
      </c>
      <c r="BH169" s="497">
        <f>IF(N169="sníž. přenesená",J169,0)</f>
        <v>0</v>
      </c>
      <c r="BI169" s="497">
        <f>IF(N169="nulová",J169,0)</f>
        <v>0</v>
      </c>
      <c r="BJ169" s="453" t="s">
        <v>80</v>
      </c>
      <c r="BK169" s="497">
        <f>ROUND(I169*H169,2)</f>
        <v>0</v>
      </c>
      <c r="BL169" s="453" t="s">
        <v>272</v>
      </c>
      <c r="BM169" s="496" t="s">
        <v>602</v>
      </c>
    </row>
    <row r="170" spans="1:65" s="519" customFormat="1" x14ac:dyDescent="0.2">
      <c r="A170" s="627"/>
      <c r="B170" s="628"/>
      <c r="C170" s="627"/>
      <c r="D170" s="605" t="s">
        <v>194</v>
      </c>
      <c r="E170" s="629" t="s">
        <v>3</v>
      </c>
      <c r="F170" s="630" t="s">
        <v>972</v>
      </c>
      <c r="G170" s="627"/>
      <c r="H170" s="629" t="s">
        <v>3</v>
      </c>
      <c r="I170" s="639"/>
      <c r="J170" s="627"/>
      <c r="L170" s="518"/>
      <c r="M170" s="521"/>
      <c r="N170" s="522"/>
      <c r="O170" s="522"/>
      <c r="P170" s="522"/>
      <c r="Q170" s="522"/>
      <c r="R170" s="522"/>
      <c r="S170" s="522"/>
      <c r="T170" s="523"/>
      <c r="AT170" s="520" t="s">
        <v>194</v>
      </c>
      <c r="AU170" s="520" t="s">
        <v>82</v>
      </c>
      <c r="AV170" s="519" t="s">
        <v>80</v>
      </c>
      <c r="AW170" s="519" t="s">
        <v>33</v>
      </c>
      <c r="AX170" s="519" t="s">
        <v>73</v>
      </c>
      <c r="AY170" s="520" t="s">
        <v>138</v>
      </c>
    </row>
    <row r="171" spans="1:65" s="499" customFormat="1" x14ac:dyDescent="0.2">
      <c r="A171" s="603"/>
      <c r="B171" s="604"/>
      <c r="C171" s="603"/>
      <c r="D171" s="605" t="s">
        <v>194</v>
      </c>
      <c r="E171" s="606" t="s">
        <v>3</v>
      </c>
      <c r="F171" s="607" t="s">
        <v>973</v>
      </c>
      <c r="G171" s="603"/>
      <c r="H171" s="608">
        <v>65.679000000000002</v>
      </c>
      <c r="I171" s="635"/>
      <c r="J171" s="603"/>
      <c r="L171" s="498"/>
      <c r="M171" s="501"/>
      <c r="N171" s="502"/>
      <c r="O171" s="502"/>
      <c r="P171" s="502"/>
      <c r="Q171" s="502"/>
      <c r="R171" s="502"/>
      <c r="S171" s="502"/>
      <c r="T171" s="503"/>
      <c r="AT171" s="500" t="s">
        <v>194</v>
      </c>
      <c r="AU171" s="500" t="s">
        <v>82</v>
      </c>
      <c r="AV171" s="499" t="s">
        <v>82</v>
      </c>
      <c r="AW171" s="499" t="s">
        <v>33</v>
      </c>
      <c r="AX171" s="499" t="s">
        <v>73</v>
      </c>
      <c r="AY171" s="500" t="s">
        <v>138</v>
      </c>
    </row>
    <row r="172" spans="1:65" s="505" customFormat="1" x14ac:dyDescent="0.2">
      <c r="A172" s="609"/>
      <c r="B172" s="610"/>
      <c r="C172" s="609"/>
      <c r="D172" s="605" t="s">
        <v>194</v>
      </c>
      <c r="E172" s="611" t="s">
        <v>3</v>
      </c>
      <c r="F172" s="612" t="s">
        <v>201</v>
      </c>
      <c r="G172" s="609"/>
      <c r="H172" s="613">
        <v>65.679000000000002</v>
      </c>
      <c r="I172" s="636"/>
      <c r="J172" s="609"/>
      <c r="L172" s="504"/>
      <c r="M172" s="507"/>
      <c r="N172" s="508"/>
      <c r="O172" s="508"/>
      <c r="P172" s="508"/>
      <c r="Q172" s="508"/>
      <c r="R172" s="508"/>
      <c r="S172" s="508"/>
      <c r="T172" s="509"/>
      <c r="AT172" s="506" t="s">
        <v>194</v>
      </c>
      <c r="AU172" s="506" t="s">
        <v>82</v>
      </c>
      <c r="AV172" s="505" t="s">
        <v>137</v>
      </c>
      <c r="AW172" s="505" t="s">
        <v>33</v>
      </c>
      <c r="AX172" s="505" t="s">
        <v>80</v>
      </c>
      <c r="AY172" s="506" t="s">
        <v>138</v>
      </c>
    </row>
    <row r="173" spans="1:65" s="458" customFormat="1" ht="39" customHeight="1" x14ac:dyDescent="0.2">
      <c r="A173" s="535"/>
      <c r="B173" s="536"/>
      <c r="C173" s="614" t="s">
        <v>365</v>
      </c>
      <c r="D173" s="614" t="s">
        <v>330</v>
      </c>
      <c r="E173" s="615" t="s">
        <v>604</v>
      </c>
      <c r="F173" s="631" t="s">
        <v>605</v>
      </c>
      <c r="G173" s="617" t="s">
        <v>192</v>
      </c>
      <c r="H173" s="618">
        <v>72.247</v>
      </c>
      <c r="I173" s="510"/>
      <c r="J173" s="619">
        <f>ROUND(I173*H173,2)</f>
        <v>0</v>
      </c>
      <c r="K173" s="511"/>
      <c r="L173" s="512"/>
      <c r="M173" s="513" t="s">
        <v>3</v>
      </c>
      <c r="N173" s="514" t="s">
        <v>44</v>
      </c>
      <c r="O173" s="494">
        <v>0</v>
      </c>
      <c r="P173" s="494">
        <f>O173*H173</f>
        <v>0</v>
      </c>
      <c r="Q173" s="494">
        <v>2.7000000000000001E-3</v>
      </c>
      <c r="R173" s="494">
        <f>Q173*H173</f>
        <v>0.19506690000000002</v>
      </c>
      <c r="S173" s="494">
        <v>0</v>
      </c>
      <c r="T173" s="495">
        <f>S173*H173</f>
        <v>0</v>
      </c>
      <c r="AR173" s="496" t="s">
        <v>365</v>
      </c>
      <c r="AT173" s="496" t="s">
        <v>330</v>
      </c>
      <c r="AU173" s="496" t="s">
        <v>82</v>
      </c>
      <c r="AY173" s="453" t="s">
        <v>138</v>
      </c>
      <c r="BE173" s="497">
        <f>IF(N173="základní",J173,0)</f>
        <v>0</v>
      </c>
      <c r="BF173" s="497">
        <f>IF(N173="snížená",J173,0)</f>
        <v>0</v>
      </c>
      <c r="BG173" s="497">
        <f>IF(N173="zákl. přenesená",J173,0)</f>
        <v>0</v>
      </c>
      <c r="BH173" s="497">
        <f>IF(N173="sníž. přenesená",J173,0)</f>
        <v>0</v>
      </c>
      <c r="BI173" s="497">
        <f>IF(N173="nulová",J173,0)</f>
        <v>0</v>
      </c>
      <c r="BJ173" s="453" t="s">
        <v>80</v>
      </c>
      <c r="BK173" s="497">
        <f>ROUND(I173*H173,2)</f>
        <v>0</v>
      </c>
      <c r="BL173" s="453" t="s">
        <v>272</v>
      </c>
      <c r="BM173" s="496" t="s">
        <v>606</v>
      </c>
    </row>
    <row r="174" spans="1:65" s="499" customFormat="1" x14ac:dyDescent="0.2">
      <c r="A174" s="603"/>
      <c r="B174" s="604"/>
      <c r="C174" s="603"/>
      <c r="D174" s="605" t="s">
        <v>194</v>
      </c>
      <c r="E174" s="603"/>
      <c r="F174" s="607" t="s">
        <v>974</v>
      </c>
      <c r="G174" s="603"/>
      <c r="H174" s="608">
        <v>72.247</v>
      </c>
      <c r="I174" s="635"/>
      <c r="J174" s="603"/>
      <c r="L174" s="498"/>
      <c r="M174" s="501"/>
      <c r="N174" s="502"/>
      <c r="O174" s="502"/>
      <c r="P174" s="502"/>
      <c r="Q174" s="502"/>
      <c r="R174" s="502"/>
      <c r="S174" s="502"/>
      <c r="T174" s="503"/>
      <c r="AT174" s="500" t="s">
        <v>194</v>
      </c>
      <c r="AU174" s="500" t="s">
        <v>82</v>
      </c>
      <c r="AV174" s="499" t="s">
        <v>82</v>
      </c>
      <c r="AW174" s="499" t="s">
        <v>4</v>
      </c>
      <c r="AX174" s="499" t="s">
        <v>80</v>
      </c>
      <c r="AY174" s="500" t="s">
        <v>138</v>
      </c>
    </row>
    <row r="175" spans="1:65" s="458" customFormat="1" ht="21" customHeight="1" x14ac:dyDescent="0.2">
      <c r="A175" s="535"/>
      <c r="B175" s="536"/>
      <c r="C175" s="597" t="s">
        <v>370</v>
      </c>
      <c r="D175" s="597" t="s">
        <v>139</v>
      </c>
      <c r="E175" s="598" t="s">
        <v>608</v>
      </c>
      <c r="F175" s="599" t="s">
        <v>609</v>
      </c>
      <c r="G175" s="600" t="s">
        <v>222</v>
      </c>
      <c r="H175" s="601">
        <v>37.872</v>
      </c>
      <c r="I175" s="490"/>
      <c r="J175" s="602">
        <f>ROUND(I175*H175,2)</f>
        <v>0</v>
      </c>
      <c r="K175" s="491"/>
      <c r="L175" s="459"/>
      <c r="M175" s="492" t="s">
        <v>3</v>
      </c>
      <c r="N175" s="493" t="s">
        <v>44</v>
      </c>
      <c r="O175" s="494">
        <v>0.25</v>
      </c>
      <c r="P175" s="494">
        <f>O175*H175</f>
        <v>9.468</v>
      </c>
      <c r="Q175" s="494">
        <v>1.0000000000000001E-5</v>
      </c>
      <c r="R175" s="494">
        <f>Q175*H175</f>
        <v>3.7872000000000003E-4</v>
      </c>
      <c r="S175" s="494">
        <v>0</v>
      </c>
      <c r="T175" s="495">
        <f>S175*H175</f>
        <v>0</v>
      </c>
      <c r="AR175" s="496" t="s">
        <v>272</v>
      </c>
      <c r="AT175" s="496" t="s">
        <v>139</v>
      </c>
      <c r="AU175" s="496" t="s">
        <v>82</v>
      </c>
      <c r="AY175" s="453" t="s">
        <v>138</v>
      </c>
      <c r="BE175" s="497">
        <f>IF(N175="základní",J175,0)</f>
        <v>0</v>
      </c>
      <c r="BF175" s="497">
        <f>IF(N175="snížená",J175,0)</f>
        <v>0</v>
      </c>
      <c r="BG175" s="497">
        <f>IF(N175="zákl. přenesená",J175,0)</f>
        <v>0</v>
      </c>
      <c r="BH175" s="497">
        <f>IF(N175="sníž. přenesená",J175,0)</f>
        <v>0</v>
      </c>
      <c r="BI175" s="497">
        <f>IF(N175="nulová",J175,0)</f>
        <v>0</v>
      </c>
      <c r="BJ175" s="453" t="s">
        <v>80</v>
      </c>
      <c r="BK175" s="497">
        <f>ROUND(I175*H175,2)</f>
        <v>0</v>
      </c>
      <c r="BL175" s="453" t="s">
        <v>272</v>
      </c>
      <c r="BM175" s="496" t="s">
        <v>610</v>
      </c>
    </row>
    <row r="176" spans="1:65" s="519" customFormat="1" x14ac:dyDescent="0.2">
      <c r="A176" s="627"/>
      <c r="B176" s="628"/>
      <c r="C176" s="627"/>
      <c r="D176" s="605" t="s">
        <v>194</v>
      </c>
      <c r="E176" s="629" t="s">
        <v>3</v>
      </c>
      <c r="F176" s="630" t="s">
        <v>972</v>
      </c>
      <c r="G176" s="627"/>
      <c r="H176" s="629" t="s">
        <v>3</v>
      </c>
      <c r="I176" s="639"/>
      <c r="J176" s="627"/>
      <c r="L176" s="518"/>
      <c r="M176" s="521"/>
      <c r="N176" s="522"/>
      <c r="O176" s="522"/>
      <c r="P176" s="522"/>
      <c r="Q176" s="522"/>
      <c r="R176" s="522"/>
      <c r="S176" s="522"/>
      <c r="T176" s="523"/>
      <c r="AT176" s="520" t="s">
        <v>194</v>
      </c>
      <c r="AU176" s="520" t="s">
        <v>82</v>
      </c>
      <c r="AV176" s="519" t="s">
        <v>80</v>
      </c>
      <c r="AW176" s="519" t="s">
        <v>33</v>
      </c>
      <c r="AX176" s="519" t="s">
        <v>73</v>
      </c>
      <c r="AY176" s="520" t="s">
        <v>138</v>
      </c>
    </row>
    <row r="177" spans="1:65" s="499" customFormat="1" x14ac:dyDescent="0.2">
      <c r="A177" s="603"/>
      <c r="B177" s="604"/>
      <c r="C177" s="603"/>
      <c r="D177" s="605" t="s">
        <v>194</v>
      </c>
      <c r="E177" s="606" t="s">
        <v>3</v>
      </c>
      <c r="F177" s="607" t="s">
        <v>975</v>
      </c>
      <c r="G177" s="603"/>
      <c r="H177" s="608">
        <v>41.472000000000001</v>
      </c>
      <c r="I177" s="635"/>
      <c r="J177" s="603"/>
      <c r="L177" s="498"/>
      <c r="M177" s="501"/>
      <c r="N177" s="502"/>
      <c r="O177" s="502"/>
      <c r="P177" s="502"/>
      <c r="Q177" s="502"/>
      <c r="R177" s="502"/>
      <c r="S177" s="502"/>
      <c r="T177" s="503"/>
      <c r="AT177" s="500" t="s">
        <v>194</v>
      </c>
      <c r="AU177" s="500" t="s">
        <v>82</v>
      </c>
      <c r="AV177" s="499" t="s">
        <v>82</v>
      </c>
      <c r="AW177" s="499" t="s">
        <v>33</v>
      </c>
      <c r="AX177" s="499" t="s">
        <v>73</v>
      </c>
      <c r="AY177" s="500" t="s">
        <v>138</v>
      </c>
    </row>
    <row r="178" spans="1:65" s="499" customFormat="1" x14ac:dyDescent="0.2">
      <c r="A178" s="603"/>
      <c r="B178" s="604"/>
      <c r="C178" s="603"/>
      <c r="D178" s="605" t="s">
        <v>194</v>
      </c>
      <c r="E178" s="606" t="s">
        <v>3</v>
      </c>
      <c r="F178" s="607" t="s">
        <v>976</v>
      </c>
      <c r="G178" s="603"/>
      <c r="H178" s="608">
        <v>-3.6</v>
      </c>
      <c r="I178" s="635"/>
      <c r="J178" s="603"/>
      <c r="L178" s="498"/>
      <c r="M178" s="501"/>
      <c r="N178" s="502"/>
      <c r="O178" s="502"/>
      <c r="P178" s="502"/>
      <c r="Q178" s="502"/>
      <c r="R178" s="502"/>
      <c r="S178" s="502"/>
      <c r="T178" s="503"/>
      <c r="AT178" s="500" t="s">
        <v>194</v>
      </c>
      <c r="AU178" s="500" t="s">
        <v>82</v>
      </c>
      <c r="AV178" s="499" t="s">
        <v>82</v>
      </c>
      <c r="AW178" s="499" t="s">
        <v>33</v>
      </c>
      <c r="AX178" s="499" t="s">
        <v>73</v>
      </c>
      <c r="AY178" s="500" t="s">
        <v>138</v>
      </c>
    </row>
    <row r="179" spans="1:65" s="505" customFormat="1" x14ac:dyDescent="0.2">
      <c r="A179" s="609"/>
      <c r="B179" s="610"/>
      <c r="C179" s="609"/>
      <c r="D179" s="605" t="s">
        <v>194</v>
      </c>
      <c r="E179" s="611" t="s">
        <v>3</v>
      </c>
      <c r="F179" s="612" t="s">
        <v>201</v>
      </c>
      <c r="G179" s="609"/>
      <c r="H179" s="613">
        <v>37.872</v>
      </c>
      <c r="I179" s="636"/>
      <c r="J179" s="609"/>
      <c r="L179" s="504"/>
      <c r="M179" s="507"/>
      <c r="N179" s="508"/>
      <c r="O179" s="508"/>
      <c r="P179" s="508"/>
      <c r="Q179" s="508"/>
      <c r="R179" s="508"/>
      <c r="S179" s="508"/>
      <c r="T179" s="509"/>
      <c r="AT179" s="506" t="s">
        <v>194</v>
      </c>
      <c r="AU179" s="506" t="s">
        <v>82</v>
      </c>
      <c r="AV179" s="505" t="s">
        <v>137</v>
      </c>
      <c r="AW179" s="505" t="s">
        <v>33</v>
      </c>
      <c r="AX179" s="505" t="s">
        <v>80</v>
      </c>
      <c r="AY179" s="506" t="s">
        <v>138</v>
      </c>
    </row>
    <row r="180" spans="1:65" s="458" customFormat="1" ht="16.399999999999999" customHeight="1" x14ac:dyDescent="0.2">
      <c r="A180" s="535"/>
      <c r="B180" s="536"/>
      <c r="C180" s="614" t="s">
        <v>375</v>
      </c>
      <c r="D180" s="614" t="s">
        <v>330</v>
      </c>
      <c r="E180" s="615" t="s">
        <v>614</v>
      </c>
      <c r="F180" s="631" t="s">
        <v>615</v>
      </c>
      <c r="G180" s="617" t="s">
        <v>222</v>
      </c>
      <c r="H180" s="618">
        <v>38.628999999999998</v>
      </c>
      <c r="I180" s="510"/>
      <c r="J180" s="619">
        <f>ROUND(I180*H180,2)</f>
        <v>0</v>
      </c>
      <c r="K180" s="511"/>
      <c r="L180" s="512"/>
      <c r="M180" s="513" t="s">
        <v>3</v>
      </c>
      <c r="N180" s="514" t="s">
        <v>44</v>
      </c>
      <c r="O180" s="494">
        <v>0</v>
      </c>
      <c r="P180" s="494">
        <f>O180*H180</f>
        <v>0</v>
      </c>
      <c r="Q180" s="494">
        <v>3.8000000000000002E-4</v>
      </c>
      <c r="R180" s="494">
        <f>Q180*H180</f>
        <v>1.4679019999999999E-2</v>
      </c>
      <c r="S180" s="494">
        <v>0</v>
      </c>
      <c r="T180" s="495">
        <f>S180*H180</f>
        <v>0</v>
      </c>
      <c r="AR180" s="496" t="s">
        <v>365</v>
      </c>
      <c r="AT180" s="496" t="s">
        <v>330</v>
      </c>
      <c r="AU180" s="496" t="s">
        <v>82</v>
      </c>
      <c r="AY180" s="453" t="s">
        <v>138</v>
      </c>
      <c r="BE180" s="497">
        <f>IF(N180="základní",J180,0)</f>
        <v>0</v>
      </c>
      <c r="BF180" s="497">
        <f>IF(N180="snížená",J180,0)</f>
        <v>0</v>
      </c>
      <c r="BG180" s="497">
        <f>IF(N180="zákl. přenesená",J180,0)</f>
        <v>0</v>
      </c>
      <c r="BH180" s="497">
        <f>IF(N180="sníž. přenesená",J180,0)</f>
        <v>0</v>
      </c>
      <c r="BI180" s="497">
        <f>IF(N180="nulová",J180,0)</f>
        <v>0</v>
      </c>
      <c r="BJ180" s="453" t="s">
        <v>80</v>
      </c>
      <c r="BK180" s="497">
        <f>ROUND(I180*H180,2)</f>
        <v>0</v>
      </c>
      <c r="BL180" s="453" t="s">
        <v>272</v>
      </c>
      <c r="BM180" s="496" t="s">
        <v>616</v>
      </c>
    </row>
    <row r="181" spans="1:65" s="499" customFormat="1" x14ac:dyDescent="0.2">
      <c r="A181" s="603"/>
      <c r="B181" s="604"/>
      <c r="C181" s="603"/>
      <c r="D181" s="605" t="s">
        <v>194</v>
      </c>
      <c r="E181" s="603"/>
      <c r="F181" s="607" t="s">
        <v>977</v>
      </c>
      <c r="G181" s="603"/>
      <c r="H181" s="608">
        <v>38.628999999999998</v>
      </c>
      <c r="I181" s="635"/>
      <c r="J181" s="603"/>
      <c r="L181" s="498"/>
      <c r="M181" s="501"/>
      <c r="N181" s="502"/>
      <c r="O181" s="502"/>
      <c r="P181" s="502"/>
      <c r="Q181" s="502"/>
      <c r="R181" s="502"/>
      <c r="S181" s="502"/>
      <c r="T181" s="503"/>
      <c r="AT181" s="500" t="s">
        <v>194</v>
      </c>
      <c r="AU181" s="500" t="s">
        <v>82</v>
      </c>
      <c r="AV181" s="499" t="s">
        <v>82</v>
      </c>
      <c r="AW181" s="499" t="s">
        <v>4</v>
      </c>
      <c r="AX181" s="499" t="s">
        <v>80</v>
      </c>
      <c r="AY181" s="500" t="s">
        <v>138</v>
      </c>
    </row>
    <row r="182" spans="1:65" s="458" customFormat="1" ht="16.399999999999999" customHeight="1" x14ac:dyDescent="0.2">
      <c r="A182" s="535"/>
      <c r="B182" s="536"/>
      <c r="C182" s="597" t="s">
        <v>382</v>
      </c>
      <c r="D182" s="597" t="s">
        <v>139</v>
      </c>
      <c r="E182" s="598" t="s">
        <v>619</v>
      </c>
      <c r="F182" s="599" t="s">
        <v>620</v>
      </c>
      <c r="G182" s="600" t="s">
        <v>222</v>
      </c>
      <c r="H182" s="601">
        <v>3.6</v>
      </c>
      <c r="I182" s="490"/>
      <c r="J182" s="602">
        <f>ROUND(I182*H182,2)</f>
        <v>0</v>
      </c>
      <c r="K182" s="491"/>
      <c r="L182" s="459"/>
      <c r="M182" s="492" t="s">
        <v>3</v>
      </c>
      <c r="N182" s="493" t="s">
        <v>44</v>
      </c>
      <c r="O182" s="494">
        <v>0.26400000000000001</v>
      </c>
      <c r="P182" s="494">
        <f>O182*H182</f>
        <v>0.95040000000000002</v>
      </c>
      <c r="Q182" s="494">
        <v>0</v>
      </c>
      <c r="R182" s="494">
        <f>Q182*H182</f>
        <v>0</v>
      </c>
      <c r="S182" s="494">
        <v>0</v>
      </c>
      <c r="T182" s="495">
        <f>S182*H182</f>
        <v>0</v>
      </c>
      <c r="AR182" s="496" t="s">
        <v>272</v>
      </c>
      <c r="AT182" s="496" t="s">
        <v>139</v>
      </c>
      <c r="AU182" s="496" t="s">
        <v>82</v>
      </c>
      <c r="AY182" s="453" t="s">
        <v>138</v>
      </c>
      <c r="BE182" s="497">
        <f>IF(N182="základní",J182,0)</f>
        <v>0</v>
      </c>
      <c r="BF182" s="497">
        <f>IF(N182="snížená",J182,0)</f>
        <v>0</v>
      </c>
      <c r="BG182" s="497">
        <f>IF(N182="zákl. přenesená",J182,0)</f>
        <v>0</v>
      </c>
      <c r="BH182" s="497">
        <f>IF(N182="sníž. přenesená",J182,0)</f>
        <v>0</v>
      </c>
      <c r="BI182" s="497">
        <f>IF(N182="nulová",J182,0)</f>
        <v>0</v>
      </c>
      <c r="BJ182" s="453" t="s">
        <v>80</v>
      </c>
      <c r="BK182" s="497">
        <f>ROUND(I182*H182,2)</f>
        <v>0</v>
      </c>
      <c r="BL182" s="453" t="s">
        <v>272</v>
      </c>
      <c r="BM182" s="496" t="s">
        <v>621</v>
      </c>
    </row>
    <row r="183" spans="1:65" s="499" customFormat="1" x14ac:dyDescent="0.2">
      <c r="A183" s="603"/>
      <c r="B183" s="604"/>
      <c r="C183" s="603"/>
      <c r="D183" s="605" t="s">
        <v>194</v>
      </c>
      <c r="E183" s="606" t="s">
        <v>3</v>
      </c>
      <c r="F183" s="607" t="s">
        <v>978</v>
      </c>
      <c r="G183" s="603"/>
      <c r="H183" s="608">
        <v>3.6</v>
      </c>
      <c r="I183" s="635"/>
      <c r="J183" s="603"/>
      <c r="L183" s="498"/>
      <c r="M183" s="501"/>
      <c r="N183" s="502"/>
      <c r="O183" s="502"/>
      <c r="P183" s="502"/>
      <c r="Q183" s="502"/>
      <c r="R183" s="502"/>
      <c r="S183" s="502"/>
      <c r="T183" s="503"/>
      <c r="AT183" s="500" t="s">
        <v>194</v>
      </c>
      <c r="AU183" s="500" t="s">
        <v>82</v>
      </c>
      <c r="AV183" s="499" t="s">
        <v>82</v>
      </c>
      <c r="AW183" s="499" t="s">
        <v>33</v>
      </c>
      <c r="AX183" s="499" t="s">
        <v>80</v>
      </c>
      <c r="AY183" s="500" t="s">
        <v>138</v>
      </c>
    </row>
    <row r="184" spans="1:65" s="458" customFormat="1" ht="16.399999999999999" customHeight="1" x14ac:dyDescent="0.2">
      <c r="A184" s="535"/>
      <c r="B184" s="536"/>
      <c r="C184" s="614" t="s">
        <v>388</v>
      </c>
      <c r="D184" s="614" t="s">
        <v>330</v>
      </c>
      <c r="E184" s="615" t="s">
        <v>624</v>
      </c>
      <c r="F184" s="631" t="s">
        <v>625</v>
      </c>
      <c r="G184" s="617" t="s">
        <v>222</v>
      </c>
      <c r="H184" s="618">
        <v>3.6720000000000002</v>
      </c>
      <c r="I184" s="510"/>
      <c r="J184" s="619">
        <f>ROUND(I184*H184,2)</f>
        <v>0</v>
      </c>
      <c r="K184" s="511"/>
      <c r="L184" s="512"/>
      <c r="M184" s="513" t="s">
        <v>3</v>
      </c>
      <c r="N184" s="514" t="s">
        <v>44</v>
      </c>
      <c r="O184" s="494">
        <v>0</v>
      </c>
      <c r="P184" s="494">
        <f>O184*H184</f>
        <v>0</v>
      </c>
      <c r="Q184" s="494">
        <v>1.7000000000000001E-4</v>
      </c>
      <c r="R184" s="494">
        <f>Q184*H184</f>
        <v>6.2424000000000008E-4</v>
      </c>
      <c r="S184" s="494">
        <v>0</v>
      </c>
      <c r="T184" s="495">
        <f>S184*H184</f>
        <v>0</v>
      </c>
      <c r="AR184" s="496" t="s">
        <v>365</v>
      </c>
      <c r="AT184" s="496" t="s">
        <v>330</v>
      </c>
      <c r="AU184" s="496" t="s">
        <v>82</v>
      </c>
      <c r="AY184" s="453" t="s">
        <v>138</v>
      </c>
      <c r="BE184" s="497">
        <f>IF(N184="základní",J184,0)</f>
        <v>0</v>
      </c>
      <c r="BF184" s="497">
        <f>IF(N184="snížená",J184,0)</f>
        <v>0</v>
      </c>
      <c r="BG184" s="497">
        <f>IF(N184="zákl. přenesená",J184,0)</f>
        <v>0</v>
      </c>
      <c r="BH184" s="497">
        <f>IF(N184="sníž. přenesená",J184,0)</f>
        <v>0</v>
      </c>
      <c r="BI184" s="497">
        <f>IF(N184="nulová",J184,0)</f>
        <v>0</v>
      </c>
      <c r="BJ184" s="453" t="s">
        <v>80</v>
      </c>
      <c r="BK184" s="497">
        <f>ROUND(I184*H184,2)</f>
        <v>0</v>
      </c>
      <c r="BL184" s="453" t="s">
        <v>272</v>
      </c>
      <c r="BM184" s="496" t="s">
        <v>626</v>
      </c>
    </row>
    <row r="185" spans="1:65" s="499" customFormat="1" x14ac:dyDescent="0.2">
      <c r="A185" s="603"/>
      <c r="B185" s="604"/>
      <c r="C185" s="603"/>
      <c r="D185" s="605" t="s">
        <v>194</v>
      </c>
      <c r="E185" s="603"/>
      <c r="F185" s="607" t="s">
        <v>979</v>
      </c>
      <c r="G185" s="603"/>
      <c r="H185" s="608">
        <v>3.6720000000000002</v>
      </c>
      <c r="I185" s="635"/>
      <c r="J185" s="603"/>
      <c r="L185" s="498"/>
      <c r="M185" s="501"/>
      <c r="N185" s="502"/>
      <c r="O185" s="502"/>
      <c r="P185" s="502"/>
      <c r="Q185" s="502"/>
      <c r="R185" s="502"/>
      <c r="S185" s="502"/>
      <c r="T185" s="503"/>
      <c r="AT185" s="500" t="s">
        <v>194</v>
      </c>
      <c r="AU185" s="500" t="s">
        <v>82</v>
      </c>
      <c r="AV185" s="499" t="s">
        <v>82</v>
      </c>
      <c r="AW185" s="499" t="s">
        <v>4</v>
      </c>
      <c r="AX185" s="499" t="s">
        <v>80</v>
      </c>
      <c r="AY185" s="500" t="s">
        <v>138</v>
      </c>
    </row>
    <row r="186" spans="1:65" s="458" customFormat="1" ht="42.75" customHeight="1" x14ac:dyDescent="0.2">
      <c r="A186" s="535"/>
      <c r="B186" s="536"/>
      <c r="C186" s="597" t="s">
        <v>392</v>
      </c>
      <c r="D186" s="597" t="s">
        <v>139</v>
      </c>
      <c r="E186" s="598" t="s">
        <v>640</v>
      </c>
      <c r="F186" s="599" t="s">
        <v>641</v>
      </c>
      <c r="G186" s="600" t="s">
        <v>456</v>
      </c>
      <c r="H186" s="601">
        <v>607.28499999999997</v>
      </c>
      <c r="I186" s="490"/>
      <c r="J186" s="602">
        <f>ROUND(I186*H186,2)</f>
        <v>0</v>
      </c>
      <c r="K186" s="491"/>
      <c r="L186" s="459"/>
      <c r="M186" s="492" t="s">
        <v>3</v>
      </c>
      <c r="N186" s="493" t="s">
        <v>44</v>
      </c>
      <c r="O186" s="494">
        <v>0</v>
      </c>
      <c r="P186" s="494">
        <f>O186*H186</f>
        <v>0</v>
      </c>
      <c r="Q186" s="494">
        <v>0</v>
      </c>
      <c r="R186" s="494">
        <f>Q186*H186</f>
        <v>0</v>
      </c>
      <c r="S186" s="494">
        <v>0</v>
      </c>
      <c r="T186" s="495">
        <f>S186*H186</f>
        <v>0</v>
      </c>
      <c r="AR186" s="496" t="s">
        <v>272</v>
      </c>
      <c r="AT186" s="496" t="s">
        <v>139</v>
      </c>
      <c r="AU186" s="496" t="s">
        <v>82</v>
      </c>
      <c r="AY186" s="453" t="s">
        <v>138</v>
      </c>
      <c r="BE186" s="497">
        <f>IF(N186="základní",J186,0)</f>
        <v>0</v>
      </c>
      <c r="BF186" s="497">
        <f>IF(N186="snížená",J186,0)</f>
        <v>0</v>
      </c>
      <c r="BG186" s="497">
        <f>IF(N186="zákl. přenesená",J186,0)</f>
        <v>0</v>
      </c>
      <c r="BH186" s="497">
        <f>IF(N186="sníž. přenesená",J186,0)</f>
        <v>0</v>
      </c>
      <c r="BI186" s="497">
        <f>IF(N186="nulová",J186,0)</f>
        <v>0</v>
      </c>
      <c r="BJ186" s="453" t="s">
        <v>80</v>
      </c>
      <c r="BK186" s="497">
        <f>ROUND(I186*H186,2)</f>
        <v>0</v>
      </c>
      <c r="BL186" s="453" t="s">
        <v>272</v>
      </c>
      <c r="BM186" s="496" t="s">
        <v>642</v>
      </c>
    </row>
    <row r="187" spans="1:65" s="482" customFormat="1" ht="22.9" customHeight="1" x14ac:dyDescent="0.25">
      <c r="A187" s="590"/>
      <c r="B187" s="591"/>
      <c r="C187" s="590"/>
      <c r="D187" s="592" t="s">
        <v>72</v>
      </c>
      <c r="E187" s="595" t="s">
        <v>980</v>
      </c>
      <c r="F187" s="595" t="s">
        <v>981</v>
      </c>
      <c r="G187" s="590"/>
      <c r="H187" s="590"/>
      <c r="I187" s="637"/>
      <c r="J187" s="596">
        <f>BK187</f>
        <v>0</v>
      </c>
      <c r="L187" s="481"/>
      <c r="M187" s="484"/>
      <c r="N187" s="485"/>
      <c r="O187" s="485"/>
      <c r="P187" s="486">
        <f>SUM(P188:P192)</f>
        <v>0.46099999999999997</v>
      </c>
      <c r="Q187" s="485"/>
      <c r="R187" s="486">
        <f>SUM(R188:R192)</f>
        <v>3.3E-4</v>
      </c>
      <c r="S187" s="485"/>
      <c r="T187" s="487">
        <f>SUM(T188:T192)</f>
        <v>0</v>
      </c>
      <c r="AR187" s="483" t="s">
        <v>82</v>
      </c>
      <c r="AT187" s="488" t="s">
        <v>72</v>
      </c>
      <c r="AU187" s="488" t="s">
        <v>80</v>
      </c>
      <c r="AY187" s="483" t="s">
        <v>138</v>
      </c>
      <c r="BK187" s="489">
        <f>SUM(BK188:BK192)</f>
        <v>0</v>
      </c>
    </row>
    <row r="188" spans="1:65" s="458" customFormat="1" ht="39" customHeight="1" x14ac:dyDescent="0.2">
      <c r="A188" s="535"/>
      <c r="B188" s="536"/>
      <c r="C188" s="597" t="s">
        <v>399</v>
      </c>
      <c r="D188" s="597" t="s">
        <v>139</v>
      </c>
      <c r="E188" s="598" t="s">
        <v>982</v>
      </c>
      <c r="F188" s="599" t="s">
        <v>983</v>
      </c>
      <c r="G188" s="600" t="s">
        <v>192</v>
      </c>
      <c r="H188" s="601">
        <v>1</v>
      </c>
      <c r="I188" s="490"/>
      <c r="J188" s="602">
        <f>ROUND(I188*H188,2)</f>
        <v>0</v>
      </c>
      <c r="K188" s="491"/>
      <c r="L188" s="459"/>
      <c r="M188" s="492" t="s">
        <v>3</v>
      </c>
      <c r="N188" s="493" t="s">
        <v>44</v>
      </c>
      <c r="O188" s="494">
        <v>0.1</v>
      </c>
      <c r="P188" s="494">
        <f>O188*H188</f>
        <v>0.1</v>
      </c>
      <c r="Q188" s="494">
        <v>6.9999999999999994E-5</v>
      </c>
      <c r="R188" s="494">
        <f>Q188*H188</f>
        <v>6.9999999999999994E-5</v>
      </c>
      <c r="S188" s="494">
        <v>0</v>
      </c>
      <c r="T188" s="495">
        <f>S188*H188</f>
        <v>0</v>
      </c>
      <c r="AR188" s="496" t="s">
        <v>272</v>
      </c>
      <c r="AT188" s="496" t="s">
        <v>139</v>
      </c>
      <c r="AU188" s="496" t="s">
        <v>82</v>
      </c>
      <c r="AY188" s="453" t="s">
        <v>138</v>
      </c>
      <c r="BE188" s="497">
        <f>IF(N188="základní",J188,0)</f>
        <v>0</v>
      </c>
      <c r="BF188" s="497">
        <f>IF(N188="snížená",J188,0)</f>
        <v>0</v>
      </c>
      <c r="BG188" s="497">
        <f>IF(N188="zákl. přenesená",J188,0)</f>
        <v>0</v>
      </c>
      <c r="BH188" s="497">
        <f>IF(N188="sníž. přenesená",J188,0)</f>
        <v>0</v>
      </c>
      <c r="BI188" s="497">
        <f>IF(N188="nulová",J188,0)</f>
        <v>0</v>
      </c>
      <c r="BJ188" s="453" t="s">
        <v>80</v>
      </c>
      <c r="BK188" s="497">
        <f>ROUND(I188*H188,2)</f>
        <v>0</v>
      </c>
      <c r="BL188" s="453" t="s">
        <v>272</v>
      </c>
      <c r="BM188" s="496" t="s">
        <v>984</v>
      </c>
    </row>
    <row r="189" spans="1:65" s="458" customFormat="1" ht="24.75" customHeight="1" x14ac:dyDescent="0.2">
      <c r="A189" s="535"/>
      <c r="B189" s="536"/>
      <c r="C189" s="597" t="s">
        <v>403</v>
      </c>
      <c r="D189" s="597" t="s">
        <v>139</v>
      </c>
      <c r="E189" s="598" t="s">
        <v>985</v>
      </c>
      <c r="F189" s="599" t="s">
        <v>986</v>
      </c>
      <c r="G189" s="600" t="s">
        <v>192</v>
      </c>
      <c r="H189" s="601">
        <v>1</v>
      </c>
      <c r="I189" s="490"/>
      <c r="J189" s="602">
        <f>ROUND(I189*H189,2)</f>
        <v>0</v>
      </c>
      <c r="K189" s="491"/>
      <c r="L189" s="459"/>
      <c r="M189" s="492" t="s">
        <v>3</v>
      </c>
      <c r="N189" s="493" t="s">
        <v>44</v>
      </c>
      <c r="O189" s="494">
        <v>1.0999999999999999E-2</v>
      </c>
      <c r="P189" s="494">
        <f>O189*H189</f>
        <v>1.0999999999999999E-2</v>
      </c>
      <c r="Q189" s="494">
        <v>0</v>
      </c>
      <c r="R189" s="494">
        <f>Q189*H189</f>
        <v>0</v>
      </c>
      <c r="S189" s="494">
        <v>0</v>
      </c>
      <c r="T189" s="495">
        <f>S189*H189</f>
        <v>0</v>
      </c>
      <c r="AR189" s="496" t="s">
        <v>272</v>
      </c>
      <c r="AT189" s="496" t="s">
        <v>139</v>
      </c>
      <c r="AU189" s="496" t="s">
        <v>82</v>
      </c>
      <c r="AY189" s="453" t="s">
        <v>138</v>
      </c>
      <c r="BE189" s="497">
        <f>IF(N189="základní",J189,0)</f>
        <v>0</v>
      </c>
      <c r="BF189" s="497">
        <f>IF(N189="snížená",J189,0)</f>
        <v>0</v>
      </c>
      <c r="BG189" s="497">
        <f>IF(N189="zákl. přenesená",J189,0)</f>
        <v>0</v>
      </c>
      <c r="BH189" s="497">
        <f>IF(N189="sníž. přenesená",J189,0)</f>
        <v>0</v>
      </c>
      <c r="BI189" s="497">
        <f>IF(N189="nulová",J189,0)</f>
        <v>0</v>
      </c>
      <c r="BJ189" s="453" t="s">
        <v>80</v>
      </c>
      <c r="BK189" s="497">
        <f>ROUND(I189*H189,2)</f>
        <v>0</v>
      </c>
      <c r="BL189" s="453" t="s">
        <v>272</v>
      </c>
      <c r="BM189" s="496" t="s">
        <v>987</v>
      </c>
    </row>
    <row r="190" spans="1:65" s="458" customFormat="1" ht="26.25" customHeight="1" x14ac:dyDescent="0.2">
      <c r="A190" s="535"/>
      <c r="B190" s="536"/>
      <c r="C190" s="597" t="s">
        <v>407</v>
      </c>
      <c r="D190" s="597" t="s">
        <v>139</v>
      </c>
      <c r="E190" s="598" t="s">
        <v>988</v>
      </c>
      <c r="F190" s="599" t="s">
        <v>989</v>
      </c>
      <c r="G190" s="600" t="s">
        <v>192</v>
      </c>
      <c r="H190" s="601">
        <v>1</v>
      </c>
      <c r="I190" s="490"/>
      <c r="J190" s="602">
        <f>ROUND(I190*H190,2)</f>
        <v>0</v>
      </c>
      <c r="K190" s="491"/>
      <c r="L190" s="459"/>
      <c r="M190" s="492" t="s">
        <v>3</v>
      </c>
      <c r="N190" s="493" t="s">
        <v>44</v>
      </c>
      <c r="O190" s="494">
        <v>0.184</v>
      </c>
      <c r="P190" s="494">
        <f>O190*H190</f>
        <v>0.184</v>
      </c>
      <c r="Q190" s="494">
        <v>1.3999999999999999E-4</v>
      </c>
      <c r="R190" s="494">
        <f>Q190*H190</f>
        <v>1.3999999999999999E-4</v>
      </c>
      <c r="S190" s="494">
        <v>0</v>
      </c>
      <c r="T190" s="495">
        <f>S190*H190</f>
        <v>0</v>
      </c>
      <c r="AR190" s="496" t="s">
        <v>272</v>
      </c>
      <c r="AT190" s="496" t="s">
        <v>139</v>
      </c>
      <c r="AU190" s="496" t="s">
        <v>82</v>
      </c>
      <c r="AY190" s="453" t="s">
        <v>138</v>
      </c>
      <c r="BE190" s="497">
        <f>IF(N190="základní",J190,0)</f>
        <v>0</v>
      </c>
      <c r="BF190" s="497">
        <f>IF(N190="snížená",J190,0)</f>
        <v>0</v>
      </c>
      <c r="BG190" s="497">
        <f>IF(N190="zákl. přenesená",J190,0)</f>
        <v>0</v>
      </c>
      <c r="BH190" s="497">
        <f>IF(N190="sníž. přenesená",J190,0)</f>
        <v>0</v>
      </c>
      <c r="BI190" s="497">
        <f>IF(N190="nulová",J190,0)</f>
        <v>0</v>
      </c>
      <c r="BJ190" s="453" t="s">
        <v>80</v>
      </c>
      <c r="BK190" s="497">
        <f>ROUND(I190*H190,2)</f>
        <v>0</v>
      </c>
      <c r="BL190" s="453" t="s">
        <v>272</v>
      </c>
      <c r="BM190" s="496" t="s">
        <v>990</v>
      </c>
    </row>
    <row r="191" spans="1:65" s="499" customFormat="1" x14ac:dyDescent="0.2">
      <c r="A191" s="603"/>
      <c r="B191" s="604"/>
      <c r="C191" s="603"/>
      <c r="D191" s="605" t="s">
        <v>194</v>
      </c>
      <c r="E191" s="606" t="s">
        <v>3</v>
      </c>
      <c r="F191" s="607" t="s">
        <v>991</v>
      </c>
      <c r="G191" s="603"/>
      <c r="H191" s="608">
        <v>1</v>
      </c>
      <c r="I191" s="635"/>
      <c r="J191" s="603"/>
      <c r="L191" s="498"/>
      <c r="M191" s="501"/>
      <c r="N191" s="502"/>
      <c r="O191" s="502"/>
      <c r="P191" s="502"/>
      <c r="Q191" s="502"/>
      <c r="R191" s="502"/>
      <c r="S191" s="502"/>
      <c r="T191" s="503"/>
      <c r="AT191" s="500" t="s">
        <v>194</v>
      </c>
      <c r="AU191" s="500" t="s">
        <v>82</v>
      </c>
      <c r="AV191" s="499" t="s">
        <v>82</v>
      </c>
      <c r="AW191" s="499" t="s">
        <v>33</v>
      </c>
      <c r="AX191" s="499" t="s">
        <v>80</v>
      </c>
      <c r="AY191" s="500" t="s">
        <v>138</v>
      </c>
    </row>
    <row r="192" spans="1:65" s="458" customFormat="1" ht="27" customHeight="1" x14ac:dyDescent="0.2">
      <c r="A192" s="535"/>
      <c r="B192" s="536"/>
      <c r="C192" s="597" t="s">
        <v>412</v>
      </c>
      <c r="D192" s="597" t="s">
        <v>139</v>
      </c>
      <c r="E192" s="598" t="s">
        <v>992</v>
      </c>
      <c r="F192" s="599" t="s">
        <v>993</v>
      </c>
      <c r="G192" s="600" t="s">
        <v>192</v>
      </c>
      <c r="H192" s="601">
        <v>1</v>
      </c>
      <c r="I192" s="490"/>
      <c r="J192" s="602">
        <f>ROUND(I192*H192,2)</f>
        <v>0</v>
      </c>
      <c r="K192" s="491"/>
      <c r="L192" s="459"/>
      <c r="M192" s="492" t="s">
        <v>3</v>
      </c>
      <c r="N192" s="493" t="s">
        <v>44</v>
      </c>
      <c r="O192" s="494">
        <v>0.16600000000000001</v>
      </c>
      <c r="P192" s="494">
        <f>O192*H192</f>
        <v>0.16600000000000001</v>
      </c>
      <c r="Q192" s="494">
        <v>1.2E-4</v>
      </c>
      <c r="R192" s="494">
        <f>Q192*H192</f>
        <v>1.2E-4</v>
      </c>
      <c r="S192" s="494">
        <v>0</v>
      </c>
      <c r="T192" s="495">
        <f>S192*H192</f>
        <v>0</v>
      </c>
      <c r="AR192" s="496" t="s">
        <v>272</v>
      </c>
      <c r="AT192" s="496" t="s">
        <v>139</v>
      </c>
      <c r="AU192" s="496" t="s">
        <v>82</v>
      </c>
      <c r="AY192" s="453" t="s">
        <v>138</v>
      </c>
      <c r="BE192" s="497">
        <f>IF(N192="základní",J192,0)</f>
        <v>0</v>
      </c>
      <c r="BF192" s="497">
        <f>IF(N192="snížená",J192,0)</f>
        <v>0</v>
      </c>
      <c r="BG192" s="497">
        <f>IF(N192="zákl. přenesená",J192,0)</f>
        <v>0</v>
      </c>
      <c r="BH192" s="497">
        <f>IF(N192="sníž. přenesená",J192,0)</f>
        <v>0</v>
      </c>
      <c r="BI192" s="497">
        <f>IF(N192="nulová",J192,0)</f>
        <v>0</v>
      </c>
      <c r="BJ192" s="453" t="s">
        <v>80</v>
      </c>
      <c r="BK192" s="497">
        <f>ROUND(I192*H192,2)</f>
        <v>0</v>
      </c>
      <c r="BL192" s="453" t="s">
        <v>272</v>
      </c>
      <c r="BM192" s="496" t="s">
        <v>994</v>
      </c>
    </row>
    <row r="193" spans="1:65" s="482" customFormat="1" ht="22.9" customHeight="1" x14ac:dyDescent="0.25">
      <c r="A193" s="590"/>
      <c r="B193" s="591"/>
      <c r="C193" s="590"/>
      <c r="D193" s="592" t="s">
        <v>72</v>
      </c>
      <c r="E193" s="595" t="s">
        <v>643</v>
      </c>
      <c r="F193" s="595" t="s">
        <v>644</v>
      </c>
      <c r="G193" s="590"/>
      <c r="H193" s="590"/>
      <c r="I193" s="637"/>
      <c r="J193" s="596">
        <f>BK193</f>
        <v>0</v>
      </c>
      <c r="L193" s="481"/>
      <c r="M193" s="484"/>
      <c r="N193" s="485"/>
      <c r="O193" s="485"/>
      <c r="P193" s="486">
        <f>SUM(P194:P199)</f>
        <v>3.8555999999999999</v>
      </c>
      <c r="Q193" s="485"/>
      <c r="R193" s="486">
        <f>SUM(R194:R199)</f>
        <v>1.5606E-2</v>
      </c>
      <c r="S193" s="485"/>
      <c r="T193" s="487">
        <f>SUM(T194:T199)</f>
        <v>0</v>
      </c>
      <c r="AR193" s="483" t="s">
        <v>82</v>
      </c>
      <c r="AT193" s="488" t="s">
        <v>72</v>
      </c>
      <c r="AU193" s="488" t="s">
        <v>80</v>
      </c>
      <c r="AY193" s="483" t="s">
        <v>138</v>
      </c>
      <c r="BK193" s="489">
        <f>SUM(BK194:BK199)</f>
        <v>0</v>
      </c>
    </row>
    <row r="194" spans="1:65" s="458" customFormat="1" ht="31.9" customHeight="1" x14ac:dyDescent="0.2">
      <c r="A194" s="535"/>
      <c r="B194" s="536"/>
      <c r="C194" s="597" t="s">
        <v>416</v>
      </c>
      <c r="D194" s="597" t="s">
        <v>139</v>
      </c>
      <c r="E194" s="598" t="s">
        <v>995</v>
      </c>
      <c r="F194" s="620" t="s">
        <v>996</v>
      </c>
      <c r="G194" s="621" t="s">
        <v>192</v>
      </c>
      <c r="H194" s="622">
        <v>45.9</v>
      </c>
      <c r="I194" s="490"/>
      <c r="J194" s="602">
        <f>ROUND(I194*H194,2)</f>
        <v>0</v>
      </c>
      <c r="K194" s="491"/>
      <c r="L194" s="459"/>
      <c r="M194" s="492" t="s">
        <v>3</v>
      </c>
      <c r="N194" s="493" t="s">
        <v>44</v>
      </c>
      <c r="O194" s="494">
        <v>3.3000000000000002E-2</v>
      </c>
      <c r="P194" s="494">
        <f>O194*H194</f>
        <v>1.5146999999999999</v>
      </c>
      <c r="Q194" s="494">
        <v>2.0000000000000001E-4</v>
      </c>
      <c r="R194" s="494">
        <f>Q194*H194</f>
        <v>9.1800000000000007E-3</v>
      </c>
      <c r="S194" s="494">
        <v>0</v>
      </c>
      <c r="T194" s="495">
        <f>S194*H194</f>
        <v>0</v>
      </c>
      <c r="AR194" s="496" t="s">
        <v>272</v>
      </c>
      <c r="AT194" s="496" t="s">
        <v>139</v>
      </c>
      <c r="AU194" s="496" t="s">
        <v>82</v>
      </c>
      <c r="AY194" s="453" t="s">
        <v>138</v>
      </c>
      <c r="BE194" s="497">
        <f>IF(N194="základní",J194,0)</f>
        <v>0</v>
      </c>
      <c r="BF194" s="497">
        <f>IF(N194="snížená",J194,0)</f>
        <v>0</v>
      </c>
      <c r="BG194" s="497">
        <f>IF(N194="zákl. přenesená",J194,0)</f>
        <v>0</v>
      </c>
      <c r="BH194" s="497">
        <f>IF(N194="sníž. přenesená",J194,0)</f>
        <v>0</v>
      </c>
      <c r="BI194" s="497">
        <f>IF(N194="nulová",J194,0)</f>
        <v>0</v>
      </c>
      <c r="BJ194" s="453" t="s">
        <v>80</v>
      </c>
      <c r="BK194" s="497">
        <f>ROUND(I194*H194,2)</f>
        <v>0</v>
      </c>
      <c r="BL194" s="453" t="s">
        <v>272</v>
      </c>
      <c r="BM194" s="496" t="s">
        <v>997</v>
      </c>
    </row>
    <row r="195" spans="1:65" s="499" customFormat="1" x14ac:dyDescent="0.2">
      <c r="A195" s="603"/>
      <c r="B195" s="604"/>
      <c r="C195" s="603"/>
      <c r="D195" s="605" t="s">
        <v>194</v>
      </c>
      <c r="E195" s="606" t="s">
        <v>3</v>
      </c>
      <c r="F195" s="623" t="s">
        <v>330</v>
      </c>
      <c r="G195" s="624"/>
      <c r="H195" s="625">
        <v>45.9</v>
      </c>
      <c r="I195" s="635"/>
      <c r="J195" s="603"/>
      <c r="L195" s="498"/>
      <c r="M195" s="501"/>
      <c r="N195" s="502"/>
      <c r="O195" s="502"/>
      <c r="P195" s="502"/>
      <c r="Q195" s="502"/>
      <c r="R195" s="502"/>
      <c r="S195" s="502"/>
      <c r="T195" s="503"/>
      <c r="AT195" s="500" t="s">
        <v>194</v>
      </c>
      <c r="AU195" s="500" t="s">
        <v>82</v>
      </c>
      <c r="AV195" s="499" t="s">
        <v>82</v>
      </c>
      <c r="AW195" s="499" t="s">
        <v>33</v>
      </c>
      <c r="AX195" s="499" t="s">
        <v>80</v>
      </c>
      <c r="AY195" s="500" t="s">
        <v>138</v>
      </c>
    </row>
    <row r="196" spans="1:65" s="458" customFormat="1" ht="36.75" customHeight="1" x14ac:dyDescent="0.2">
      <c r="A196" s="535"/>
      <c r="B196" s="536"/>
      <c r="C196" s="597" t="s">
        <v>422</v>
      </c>
      <c r="D196" s="597" t="s">
        <v>139</v>
      </c>
      <c r="E196" s="598" t="s">
        <v>645</v>
      </c>
      <c r="F196" s="620" t="s">
        <v>646</v>
      </c>
      <c r="G196" s="621" t="s">
        <v>192</v>
      </c>
      <c r="H196" s="622">
        <v>45.9</v>
      </c>
      <c r="I196" s="490"/>
      <c r="J196" s="602">
        <f>ROUND(I196*H196,2)</f>
        <v>0</v>
      </c>
      <c r="K196" s="491"/>
      <c r="L196" s="459"/>
      <c r="M196" s="492" t="s">
        <v>3</v>
      </c>
      <c r="N196" s="493" t="s">
        <v>44</v>
      </c>
      <c r="O196" s="494">
        <v>5.0999999999999997E-2</v>
      </c>
      <c r="P196" s="494">
        <f>O196*H196</f>
        <v>2.3409</v>
      </c>
      <c r="Q196" s="494">
        <v>1.3999999999999999E-4</v>
      </c>
      <c r="R196" s="494">
        <f>Q196*H196</f>
        <v>6.4259999999999994E-3</v>
      </c>
      <c r="S196" s="494">
        <v>0</v>
      </c>
      <c r="T196" s="495">
        <f>S196*H196</f>
        <v>0</v>
      </c>
      <c r="AR196" s="496" t="s">
        <v>272</v>
      </c>
      <c r="AT196" s="496" t="s">
        <v>139</v>
      </c>
      <c r="AU196" s="496" t="s">
        <v>82</v>
      </c>
      <c r="AY196" s="453" t="s">
        <v>138</v>
      </c>
      <c r="BE196" s="497">
        <f>IF(N196="základní",J196,0)</f>
        <v>0</v>
      </c>
      <c r="BF196" s="497">
        <f>IF(N196="snížená",J196,0)</f>
        <v>0</v>
      </c>
      <c r="BG196" s="497">
        <f>IF(N196="zákl. přenesená",J196,0)</f>
        <v>0</v>
      </c>
      <c r="BH196" s="497">
        <f>IF(N196="sníž. přenesená",J196,0)</f>
        <v>0</v>
      </c>
      <c r="BI196" s="497">
        <f>IF(N196="nulová",J196,0)</f>
        <v>0</v>
      </c>
      <c r="BJ196" s="453" t="s">
        <v>80</v>
      </c>
      <c r="BK196" s="497">
        <f>ROUND(I196*H196,2)</f>
        <v>0</v>
      </c>
      <c r="BL196" s="453" t="s">
        <v>272</v>
      </c>
      <c r="BM196" s="496" t="s">
        <v>647</v>
      </c>
    </row>
    <row r="197" spans="1:65" s="499" customFormat="1" x14ac:dyDescent="0.2">
      <c r="A197" s="603"/>
      <c r="B197" s="604"/>
      <c r="C197" s="603"/>
      <c r="D197" s="605" t="s">
        <v>194</v>
      </c>
      <c r="E197" s="606" t="s">
        <v>3</v>
      </c>
      <c r="F197" s="623" t="s">
        <v>998</v>
      </c>
      <c r="G197" s="624"/>
      <c r="H197" s="625">
        <v>35.9</v>
      </c>
      <c r="I197" s="635"/>
      <c r="J197" s="603"/>
      <c r="L197" s="498"/>
      <c r="M197" s="501"/>
      <c r="N197" s="502"/>
      <c r="O197" s="502"/>
      <c r="P197" s="502"/>
      <c r="Q197" s="502"/>
      <c r="R197" s="502"/>
      <c r="S197" s="502"/>
      <c r="T197" s="503"/>
      <c r="AT197" s="500" t="s">
        <v>194</v>
      </c>
      <c r="AU197" s="500" t="s">
        <v>82</v>
      </c>
      <c r="AV197" s="499" t="s">
        <v>82</v>
      </c>
      <c r="AW197" s="499" t="s">
        <v>33</v>
      </c>
      <c r="AX197" s="499" t="s">
        <v>73</v>
      </c>
      <c r="AY197" s="500" t="s">
        <v>138</v>
      </c>
    </row>
    <row r="198" spans="1:65" s="499" customFormat="1" x14ac:dyDescent="0.2">
      <c r="A198" s="603"/>
      <c r="B198" s="604"/>
      <c r="C198" s="603"/>
      <c r="D198" s="605" t="s">
        <v>194</v>
      </c>
      <c r="E198" s="606" t="s">
        <v>3</v>
      </c>
      <c r="F198" s="623" t="s">
        <v>999</v>
      </c>
      <c r="G198" s="624"/>
      <c r="H198" s="625">
        <v>10</v>
      </c>
      <c r="I198" s="635"/>
      <c r="J198" s="603"/>
      <c r="L198" s="498"/>
      <c r="M198" s="501"/>
      <c r="N198" s="502"/>
      <c r="O198" s="502"/>
      <c r="P198" s="502"/>
      <c r="Q198" s="502"/>
      <c r="R198" s="502"/>
      <c r="S198" s="502"/>
      <c r="T198" s="503"/>
      <c r="AT198" s="500" t="s">
        <v>194</v>
      </c>
      <c r="AU198" s="500" t="s">
        <v>82</v>
      </c>
      <c r="AV198" s="499" t="s">
        <v>82</v>
      </c>
      <c r="AW198" s="499" t="s">
        <v>33</v>
      </c>
      <c r="AX198" s="499" t="s">
        <v>73</v>
      </c>
      <c r="AY198" s="500" t="s">
        <v>138</v>
      </c>
    </row>
    <row r="199" spans="1:65" s="505" customFormat="1" x14ac:dyDescent="0.2">
      <c r="A199" s="609"/>
      <c r="B199" s="610"/>
      <c r="C199" s="609"/>
      <c r="D199" s="605" t="s">
        <v>194</v>
      </c>
      <c r="E199" s="611" t="s">
        <v>330</v>
      </c>
      <c r="F199" s="632" t="s">
        <v>201</v>
      </c>
      <c r="G199" s="633"/>
      <c r="H199" s="634">
        <v>45.9</v>
      </c>
      <c r="I199" s="636"/>
      <c r="J199" s="609"/>
      <c r="L199" s="504"/>
      <c r="M199" s="507"/>
      <c r="N199" s="508"/>
      <c r="O199" s="508"/>
      <c r="P199" s="508"/>
      <c r="Q199" s="508"/>
      <c r="R199" s="508"/>
      <c r="S199" s="508"/>
      <c r="T199" s="509"/>
      <c r="AT199" s="506" t="s">
        <v>194</v>
      </c>
      <c r="AU199" s="506" t="s">
        <v>82</v>
      </c>
      <c r="AV199" s="505" t="s">
        <v>137</v>
      </c>
      <c r="AW199" s="505" t="s">
        <v>33</v>
      </c>
      <c r="AX199" s="505" t="s">
        <v>80</v>
      </c>
      <c r="AY199" s="506" t="s">
        <v>138</v>
      </c>
    </row>
    <row r="200" spans="1:65" s="482" customFormat="1" ht="25.9" hidden="1" customHeight="1" x14ac:dyDescent="0.35">
      <c r="A200" s="590"/>
      <c r="B200" s="591"/>
      <c r="C200" s="590"/>
      <c r="D200" s="592" t="s">
        <v>72</v>
      </c>
      <c r="E200" s="593" t="s">
        <v>330</v>
      </c>
      <c r="F200" s="593" t="s">
        <v>651</v>
      </c>
      <c r="G200" s="590"/>
      <c r="H200" s="590"/>
      <c r="I200" s="637"/>
      <c r="J200" s="594">
        <f>BK200</f>
        <v>0</v>
      </c>
      <c r="L200" s="481"/>
      <c r="M200" s="484"/>
      <c r="N200" s="485"/>
      <c r="O200" s="485"/>
      <c r="P200" s="486">
        <v>0</v>
      </c>
      <c r="Q200" s="485"/>
      <c r="R200" s="486">
        <v>0</v>
      </c>
      <c r="S200" s="485"/>
      <c r="T200" s="487">
        <v>0</v>
      </c>
      <c r="AR200" s="483" t="s">
        <v>148</v>
      </c>
      <c r="AT200" s="488" t="s">
        <v>72</v>
      </c>
      <c r="AU200" s="488" t="s">
        <v>73</v>
      </c>
      <c r="AY200" s="483" t="s">
        <v>138</v>
      </c>
      <c r="BK200" s="489">
        <v>0</v>
      </c>
    </row>
    <row r="201" spans="1:65" s="482" customFormat="1" ht="25.9" customHeight="1" x14ac:dyDescent="0.35">
      <c r="A201" s="590"/>
      <c r="B201" s="591"/>
      <c r="C201" s="590"/>
      <c r="D201" s="592" t="s">
        <v>72</v>
      </c>
      <c r="E201" s="593" t="s">
        <v>655</v>
      </c>
      <c r="F201" s="593" t="s">
        <v>656</v>
      </c>
      <c r="G201" s="590"/>
      <c r="H201" s="590"/>
      <c r="I201" s="637"/>
      <c r="J201" s="594">
        <f>BK201</f>
        <v>0</v>
      </c>
      <c r="L201" s="481"/>
      <c r="M201" s="484"/>
      <c r="N201" s="485"/>
      <c r="O201" s="485"/>
      <c r="P201" s="486">
        <f>P202</f>
        <v>0</v>
      </c>
      <c r="Q201" s="485"/>
      <c r="R201" s="486">
        <f>R202</f>
        <v>0</v>
      </c>
      <c r="S201" s="485"/>
      <c r="T201" s="487">
        <f>T202</f>
        <v>0</v>
      </c>
      <c r="AR201" s="483" t="s">
        <v>137</v>
      </c>
      <c r="AT201" s="488" t="s">
        <v>72</v>
      </c>
      <c r="AU201" s="488" t="s">
        <v>73</v>
      </c>
      <c r="AY201" s="483" t="s">
        <v>138</v>
      </c>
      <c r="BK201" s="489">
        <f>BK202</f>
        <v>0</v>
      </c>
    </row>
    <row r="202" spans="1:65" s="458" customFormat="1" ht="16.399999999999999" customHeight="1" x14ac:dyDescent="0.2">
      <c r="A202" s="535"/>
      <c r="B202" s="536"/>
      <c r="C202" s="597" t="s">
        <v>430</v>
      </c>
      <c r="D202" s="597" t="s">
        <v>139</v>
      </c>
      <c r="E202" s="598" t="s">
        <v>658</v>
      </c>
      <c r="F202" s="599" t="s">
        <v>1000</v>
      </c>
      <c r="G202" s="600" t="s">
        <v>660</v>
      </c>
      <c r="H202" s="601">
        <v>24</v>
      </c>
      <c r="I202" s="490"/>
      <c r="J202" s="602">
        <f>ROUND(I202*H202,2)</f>
        <v>0</v>
      </c>
      <c r="K202" s="491"/>
      <c r="L202" s="459"/>
      <c r="M202" s="524" t="s">
        <v>3</v>
      </c>
      <c r="N202" s="525" t="s">
        <v>44</v>
      </c>
      <c r="O202" s="526">
        <v>0</v>
      </c>
      <c r="P202" s="526">
        <f>O202*H202</f>
        <v>0</v>
      </c>
      <c r="Q202" s="526">
        <v>0</v>
      </c>
      <c r="R202" s="526">
        <f>Q202*H202</f>
        <v>0</v>
      </c>
      <c r="S202" s="526">
        <v>0</v>
      </c>
      <c r="T202" s="527">
        <f>S202*H202</f>
        <v>0</v>
      </c>
      <c r="AR202" s="496" t="s">
        <v>661</v>
      </c>
      <c r="AT202" s="496" t="s">
        <v>139</v>
      </c>
      <c r="AU202" s="496" t="s">
        <v>80</v>
      </c>
      <c r="AY202" s="453" t="s">
        <v>138</v>
      </c>
      <c r="BE202" s="497">
        <f>IF(N202="základní",J202,0)</f>
        <v>0</v>
      </c>
      <c r="BF202" s="497">
        <f>IF(N202="snížená",J202,0)</f>
        <v>0</v>
      </c>
      <c r="BG202" s="497">
        <f>IF(N202="zákl. přenesená",J202,0)</f>
        <v>0</v>
      </c>
      <c r="BH202" s="497">
        <f>IF(N202="sníž. přenesená",J202,0)</f>
        <v>0</v>
      </c>
      <c r="BI202" s="497">
        <f>IF(N202="nulová",J202,0)</f>
        <v>0</v>
      </c>
      <c r="BJ202" s="453" t="s">
        <v>80</v>
      </c>
      <c r="BK202" s="497">
        <f>ROUND(I202*H202,2)</f>
        <v>0</v>
      </c>
      <c r="BL202" s="453" t="s">
        <v>661</v>
      </c>
      <c r="BM202" s="496" t="s">
        <v>662</v>
      </c>
    </row>
    <row r="203" spans="1:65" s="458" customFormat="1" ht="7" customHeight="1" x14ac:dyDescent="0.2">
      <c r="A203" s="535"/>
      <c r="B203" s="562"/>
      <c r="C203" s="563"/>
      <c r="D203" s="563"/>
      <c r="E203" s="563"/>
      <c r="F203" s="563"/>
      <c r="G203" s="563"/>
      <c r="H203" s="563"/>
      <c r="I203" s="563"/>
      <c r="J203" s="563"/>
      <c r="K203" s="465"/>
      <c r="L203" s="459"/>
    </row>
  </sheetData>
  <sheetProtection algorithmName="SHA-512" hashValue="m/WE5c+zpUfwyUH9/sOd/+yDu3jxDzkEaP1SS6TDzWubOuglhZ48qXMQKBMuYRTdFz38JF+abTBvECrCxVzCCQ==" saltValue="lCuAEGrgncXVqiQf87V8Ww==" spinCount="100000" sheet="1" objects="1" scenarios="1"/>
  <autoFilter ref="C102:K202" xr:uid="{00000000-0009-0000-0000-000002000000}"/>
  <mergeCells count="15">
    <mergeCell ref="E91:H91"/>
    <mergeCell ref="E93:F93"/>
    <mergeCell ref="E95:H95"/>
    <mergeCell ref="E52:H52"/>
    <mergeCell ref="E54:H54"/>
    <mergeCell ref="E56:F56"/>
    <mergeCell ref="G56:H56"/>
    <mergeCell ref="E58:H58"/>
    <mergeCell ref="E89:H89"/>
    <mergeCell ref="L2:V2"/>
    <mergeCell ref="E7:H7"/>
    <mergeCell ref="E9:H9"/>
    <mergeCell ref="E11:H11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1"/>
  <sheetViews>
    <sheetView showGridLines="0" topLeftCell="A82" workbookViewId="0">
      <selection activeCell="AL49" sqref="AL49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93</v>
      </c>
    </row>
    <row r="3" spans="1:46" s="1" customFormat="1" ht="7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82</v>
      </c>
    </row>
    <row r="4" spans="1:46" s="1" customFormat="1" ht="25" customHeight="1" x14ac:dyDescent="0.2">
      <c r="B4" s="21"/>
      <c r="D4" s="22" t="s">
        <v>108</v>
      </c>
      <c r="I4" s="94"/>
      <c r="L4" s="21"/>
      <c r="M4" s="96" t="s">
        <v>11</v>
      </c>
      <c r="AT4" s="18" t="s">
        <v>4</v>
      </c>
    </row>
    <row r="5" spans="1:46" s="1" customFormat="1" ht="7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17</v>
      </c>
      <c r="I6" s="94"/>
      <c r="L6" s="21"/>
    </row>
    <row r="7" spans="1:46" s="1" customFormat="1" ht="22.4" customHeight="1" x14ac:dyDescent="0.2">
      <c r="B7" s="21"/>
      <c r="E7" s="438" t="str">
        <f>'Rekapitulace stavby'!K6</f>
        <v>SPOJOVACÍ LOGISTICKÉ A PROVOZNÍ KORIDORY A ZMĚNA PŘIPOJENÍ ČEZ DISTRIBUCE a.s</v>
      </c>
      <c r="F7" s="439"/>
      <c r="G7" s="439"/>
      <c r="H7" s="439"/>
      <c r="I7" s="94"/>
      <c r="L7" s="21"/>
    </row>
    <row r="8" spans="1:46" s="1" customFormat="1" ht="12" customHeight="1" x14ac:dyDescent="0.2">
      <c r="B8" s="21"/>
      <c r="D8" s="28" t="s">
        <v>109</v>
      </c>
      <c r="I8" s="94"/>
      <c r="L8" s="21"/>
    </row>
    <row r="9" spans="1:46" s="2" customFormat="1" ht="16.399999999999999" customHeight="1" x14ac:dyDescent="0.2">
      <c r="A9" s="33"/>
      <c r="B9" s="34"/>
      <c r="C9" s="33"/>
      <c r="D9" s="33"/>
      <c r="E9" s="438" t="s">
        <v>110</v>
      </c>
      <c r="F9" s="437"/>
      <c r="G9" s="437"/>
      <c r="H9" s="437"/>
      <c r="I9" s="97"/>
      <c r="J9" s="33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111</v>
      </c>
      <c r="E10" s="33"/>
      <c r="F10" s="33"/>
      <c r="G10" s="33"/>
      <c r="H10" s="33"/>
      <c r="I10" s="97"/>
      <c r="J10" s="33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4"/>
      <c r="C11" s="33"/>
      <c r="D11" s="33"/>
      <c r="E11" s="389" t="s">
        <v>667</v>
      </c>
      <c r="F11" s="437"/>
      <c r="G11" s="437"/>
      <c r="H11" s="437"/>
      <c r="I11" s="97"/>
      <c r="J11" s="33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97"/>
      <c r="J12" s="33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99" t="s">
        <v>20</v>
      </c>
      <c r="J13" s="26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99" t="s">
        <v>23</v>
      </c>
      <c r="J14" s="51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97"/>
      <c r="J15" s="33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99" t="s">
        <v>25</v>
      </c>
      <c r="J16" s="26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99" t="s">
        <v>27</v>
      </c>
      <c r="J17" s="26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4"/>
      <c r="C18" s="33"/>
      <c r="D18" s="33"/>
      <c r="E18" s="33"/>
      <c r="F18" s="33"/>
      <c r="G18" s="33"/>
      <c r="H18" s="33"/>
      <c r="I18" s="97"/>
      <c r="J18" s="33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99" t="s">
        <v>25</v>
      </c>
      <c r="J19" s="29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440" t="str">
        <f>'Rekapitulace stavby'!E15</f>
        <v>Vyplň údaj</v>
      </c>
      <c r="F20" s="395"/>
      <c r="G20" s="395"/>
      <c r="H20" s="395"/>
      <c r="I20" s="99" t="s">
        <v>27</v>
      </c>
      <c r="J20" s="29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4"/>
      <c r="C21" s="33"/>
      <c r="D21" s="33"/>
      <c r="E21" s="33"/>
      <c r="F21" s="33"/>
      <c r="G21" s="33"/>
      <c r="H21" s="33"/>
      <c r="I21" s="97"/>
      <c r="J21" s="33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99" t="s">
        <v>25</v>
      </c>
      <c r="J22" s="26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32</v>
      </c>
      <c r="F23" s="33"/>
      <c r="G23" s="33"/>
      <c r="H23" s="33"/>
      <c r="I23" s="99" t="s">
        <v>27</v>
      </c>
      <c r="J23" s="26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4"/>
      <c r="C24" s="33"/>
      <c r="D24" s="33"/>
      <c r="E24" s="33"/>
      <c r="F24" s="33"/>
      <c r="G24" s="33"/>
      <c r="H24" s="33"/>
      <c r="I24" s="97"/>
      <c r="J24" s="33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34</v>
      </c>
      <c r="E25" s="33"/>
      <c r="F25" s="33"/>
      <c r="G25" s="33"/>
      <c r="H25" s="33"/>
      <c r="I25" s="99" t="s">
        <v>25</v>
      </c>
      <c r="J25" s="26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">
        <v>36</v>
      </c>
      <c r="F26" s="33"/>
      <c r="G26" s="33"/>
      <c r="H26" s="33"/>
      <c r="I26" s="99" t="s">
        <v>27</v>
      </c>
      <c r="J26" s="26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4"/>
      <c r="C27" s="33"/>
      <c r="D27" s="33"/>
      <c r="E27" s="33"/>
      <c r="F27" s="33"/>
      <c r="G27" s="33"/>
      <c r="H27" s="33"/>
      <c r="I27" s="97"/>
      <c r="J27" s="33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37</v>
      </c>
      <c r="E28" s="33"/>
      <c r="F28" s="33"/>
      <c r="G28" s="33"/>
      <c r="H28" s="33"/>
      <c r="I28" s="97"/>
      <c r="J28" s="33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101"/>
      <c r="C29" s="100"/>
      <c r="D29" s="100"/>
      <c r="E29" s="400" t="s">
        <v>3</v>
      </c>
      <c r="F29" s="400"/>
      <c r="G29" s="400"/>
      <c r="H29" s="400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4"/>
      <c r="C30" s="33"/>
      <c r="D30" s="33"/>
      <c r="E30" s="33"/>
      <c r="F30" s="33"/>
      <c r="G30" s="33"/>
      <c r="H30" s="33"/>
      <c r="I30" s="97"/>
      <c r="J30" s="33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4"/>
      <c r="C31" s="33"/>
      <c r="D31" s="62"/>
      <c r="E31" s="62"/>
      <c r="F31" s="62"/>
      <c r="G31" s="62"/>
      <c r="H31" s="62"/>
      <c r="I31" s="104"/>
      <c r="J31" s="62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4"/>
      <c r="C32" s="33"/>
      <c r="D32" s="105" t="s">
        <v>39</v>
      </c>
      <c r="E32" s="33"/>
      <c r="F32" s="33"/>
      <c r="G32" s="33"/>
      <c r="H32" s="33"/>
      <c r="I32" s="97"/>
      <c r="J32" s="67">
        <f>ROUND(J87, 2)</f>
        <v>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4"/>
      <c r="C33" s="33"/>
      <c r="D33" s="62"/>
      <c r="E33" s="62"/>
      <c r="F33" s="62"/>
      <c r="G33" s="62"/>
      <c r="H33" s="62"/>
      <c r="I33" s="104"/>
      <c r="J33" s="62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4"/>
      <c r="C34" s="33"/>
      <c r="D34" s="33"/>
      <c r="E34" s="33"/>
      <c r="F34" s="37" t="s">
        <v>41</v>
      </c>
      <c r="G34" s="33"/>
      <c r="H34" s="33"/>
      <c r="I34" s="106" t="s">
        <v>40</v>
      </c>
      <c r="J34" s="37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4"/>
      <c r="C35" s="33"/>
      <c r="D35" s="107" t="s">
        <v>43</v>
      </c>
      <c r="E35" s="28" t="s">
        <v>44</v>
      </c>
      <c r="F35" s="108">
        <f>ROUND((SUM(BE87:BE90)),  2)</f>
        <v>0</v>
      </c>
      <c r="G35" s="33"/>
      <c r="H35" s="33"/>
      <c r="I35" s="109">
        <v>0.21</v>
      </c>
      <c r="J35" s="108">
        <f>ROUND(((SUM(BE87:BE90))*I35),  2)</f>
        <v>0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4"/>
      <c r="C36" s="33"/>
      <c r="D36" s="33"/>
      <c r="E36" s="28" t="s">
        <v>45</v>
      </c>
      <c r="F36" s="108">
        <f>ROUND((SUM(BF87:BF90)),  2)</f>
        <v>0</v>
      </c>
      <c r="G36" s="33"/>
      <c r="H36" s="33"/>
      <c r="I36" s="109">
        <v>0.15</v>
      </c>
      <c r="J36" s="108">
        <f>ROUND(((SUM(BF87:BF90))*I36),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4"/>
      <c r="C37" s="33"/>
      <c r="D37" s="33"/>
      <c r="E37" s="28" t="s">
        <v>46</v>
      </c>
      <c r="F37" s="108">
        <f>ROUND((SUM(BG87:BG90)),  2)</f>
        <v>0</v>
      </c>
      <c r="G37" s="33"/>
      <c r="H37" s="33"/>
      <c r="I37" s="109">
        <v>0.21</v>
      </c>
      <c r="J37" s="108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4"/>
      <c r="C38" s="33"/>
      <c r="D38" s="33"/>
      <c r="E38" s="28" t="s">
        <v>47</v>
      </c>
      <c r="F38" s="108">
        <f>ROUND((SUM(BH87:BH90)),  2)</f>
        <v>0</v>
      </c>
      <c r="G38" s="33"/>
      <c r="H38" s="33"/>
      <c r="I38" s="109">
        <v>0.15</v>
      </c>
      <c r="J38" s="108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4"/>
      <c r="C39" s="33"/>
      <c r="D39" s="33"/>
      <c r="E39" s="28" t="s">
        <v>48</v>
      </c>
      <c r="F39" s="108">
        <f>ROUND((SUM(BI87:BI90)),  2)</f>
        <v>0</v>
      </c>
      <c r="G39" s="33"/>
      <c r="H39" s="33"/>
      <c r="I39" s="109">
        <v>0</v>
      </c>
      <c r="J39" s="108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4"/>
      <c r="C41" s="110"/>
      <c r="D41" s="111" t="s">
        <v>49</v>
      </c>
      <c r="E41" s="56"/>
      <c r="F41" s="56"/>
      <c r="G41" s="112" t="s">
        <v>50</v>
      </c>
      <c r="H41" s="113" t="s">
        <v>51</v>
      </c>
      <c r="I41" s="114"/>
      <c r="J41" s="115">
        <f>SUM(J32:J39)</f>
        <v>0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43"/>
      <c r="C42" s="44"/>
      <c r="D42" s="44"/>
      <c r="E42" s="44"/>
      <c r="F42" s="44"/>
      <c r="G42" s="44"/>
      <c r="H42" s="44"/>
      <c r="I42" s="117"/>
      <c r="J42" s="44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 x14ac:dyDescent="0.2">
      <c r="A46" s="33"/>
      <c r="B46" s="45"/>
      <c r="C46" s="46"/>
      <c r="D46" s="46"/>
      <c r="E46" s="46"/>
      <c r="F46" s="46"/>
      <c r="G46" s="46"/>
      <c r="H46" s="46"/>
      <c r="I46" s="118"/>
      <c r="J46" s="46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4"/>
      <c r="C47" s="22" t="s">
        <v>113</v>
      </c>
      <c r="D47" s="33"/>
      <c r="E47" s="33"/>
      <c r="F47" s="33"/>
      <c r="G47" s="33"/>
      <c r="H47" s="33"/>
      <c r="I47" s="97"/>
      <c r="J47" s="33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4"/>
      <c r="C48" s="33"/>
      <c r="D48" s="33"/>
      <c r="E48" s="33"/>
      <c r="F48" s="33"/>
      <c r="G48" s="33"/>
      <c r="H48" s="33"/>
      <c r="I48" s="97"/>
      <c r="J48" s="33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97"/>
      <c r="J49" s="33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4"/>
      <c r="C50" s="33"/>
      <c r="D50" s="33"/>
      <c r="E50" s="438" t="str">
        <f>E7</f>
        <v>SPOJOVACÍ LOGISTICKÉ A PROVOZNÍ KORIDORY A ZMĚNA PŘIPOJENÍ ČEZ DISTRIBUCE a.s</v>
      </c>
      <c r="F50" s="439"/>
      <c r="G50" s="439"/>
      <c r="H50" s="439"/>
      <c r="I50" s="97"/>
      <c r="J50" s="33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109</v>
      </c>
      <c r="I51" s="94"/>
      <c r="L51" s="21"/>
    </row>
    <row r="52" spans="1:47" s="2" customFormat="1" ht="16.399999999999999" customHeight="1" x14ac:dyDescent="0.2">
      <c r="A52" s="33"/>
      <c r="B52" s="34"/>
      <c r="C52" s="33"/>
      <c r="D52" s="33"/>
      <c r="E52" s="438" t="s">
        <v>110</v>
      </c>
      <c r="F52" s="437"/>
      <c r="G52" s="437"/>
      <c r="H52" s="437"/>
      <c r="I52" s="97"/>
      <c r="J52" s="33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111</v>
      </c>
      <c r="D53" s="33"/>
      <c r="E53" s="33"/>
      <c r="F53" s="33"/>
      <c r="G53" s="33"/>
      <c r="H53" s="33"/>
      <c r="I53" s="97"/>
      <c r="J53" s="33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4"/>
      <c r="C54" s="33"/>
      <c r="D54" s="33"/>
      <c r="E54" s="389" t="str">
        <f>E11</f>
        <v>SO 026.02 - Vytápění</v>
      </c>
      <c r="F54" s="437"/>
      <c r="G54" s="437"/>
      <c r="H54" s="437"/>
      <c r="I54" s="97"/>
      <c r="J54" s="33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4"/>
      <c r="C55" s="33"/>
      <c r="D55" s="33"/>
      <c r="E55" s="33"/>
      <c r="F55" s="33"/>
      <c r="G55" s="33"/>
      <c r="H55" s="33"/>
      <c r="I55" s="97"/>
      <c r="J55" s="33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>Oblastní nemocnice Náchod</v>
      </c>
      <c r="G56" s="33"/>
      <c r="H56" s="33"/>
      <c r="I56" s="99" t="s">
        <v>23</v>
      </c>
      <c r="J56" s="51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4"/>
      <c r="C57" s="33"/>
      <c r="D57" s="33"/>
      <c r="E57" s="33"/>
      <c r="F57" s="33"/>
      <c r="G57" s="33"/>
      <c r="H57" s="33"/>
      <c r="I57" s="97"/>
      <c r="J57" s="33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4"/>
      <c r="C58" s="28" t="s">
        <v>24</v>
      </c>
      <c r="D58" s="33"/>
      <c r="E58" s="33"/>
      <c r="F58" s="26" t="str">
        <f>E17</f>
        <v>Královéhradecký kraj</v>
      </c>
      <c r="G58" s="33"/>
      <c r="H58" s="33"/>
      <c r="I58" s="99" t="s">
        <v>30</v>
      </c>
      <c r="J58" s="31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99" t="s">
        <v>34</v>
      </c>
      <c r="J59" s="31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4"/>
      <c r="C60" s="33"/>
      <c r="D60" s="33"/>
      <c r="E60" s="33"/>
      <c r="F60" s="33"/>
      <c r="G60" s="33"/>
      <c r="H60" s="33"/>
      <c r="I60" s="97"/>
      <c r="J60" s="33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19" t="s">
        <v>114</v>
      </c>
      <c r="D61" s="110"/>
      <c r="E61" s="110"/>
      <c r="F61" s="110"/>
      <c r="G61" s="110"/>
      <c r="H61" s="110"/>
      <c r="I61" s="120"/>
      <c r="J61" s="121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4"/>
      <c r="C62" s="33"/>
      <c r="D62" s="33"/>
      <c r="E62" s="33"/>
      <c r="F62" s="33"/>
      <c r="G62" s="33"/>
      <c r="H62" s="33"/>
      <c r="I62" s="97"/>
      <c r="J62" s="33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22" t="s">
        <v>71</v>
      </c>
      <c r="D63" s="33"/>
      <c r="E63" s="33"/>
      <c r="F63" s="33"/>
      <c r="G63" s="33"/>
      <c r="H63" s="33"/>
      <c r="I63" s="97"/>
      <c r="J63" s="67">
        <f>J87</f>
        <v>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123"/>
      <c r="D64" s="124" t="s">
        <v>177</v>
      </c>
      <c r="E64" s="125"/>
      <c r="F64" s="125"/>
      <c r="G64" s="125"/>
      <c r="H64" s="125"/>
      <c r="I64" s="126"/>
      <c r="J64" s="127">
        <f>J88</f>
        <v>0</v>
      </c>
      <c r="L64" s="123"/>
    </row>
    <row r="65" spans="1:31" s="10" customFormat="1" ht="19.899999999999999" customHeight="1" x14ac:dyDescent="0.2">
      <c r="B65" s="128"/>
      <c r="D65" s="129" t="s">
        <v>668</v>
      </c>
      <c r="E65" s="130"/>
      <c r="F65" s="130"/>
      <c r="G65" s="130"/>
      <c r="H65" s="130"/>
      <c r="I65" s="131"/>
      <c r="J65" s="132">
        <f>J89</f>
        <v>0</v>
      </c>
      <c r="L65" s="128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97"/>
      <c r="J66" s="33"/>
      <c r="K66" s="33"/>
      <c r="L66" s="9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7" customHeight="1" x14ac:dyDescent="0.2">
      <c r="A67" s="33"/>
      <c r="B67" s="43"/>
      <c r="C67" s="44"/>
      <c r="D67" s="44"/>
      <c r="E67" s="44"/>
      <c r="F67" s="44"/>
      <c r="G67" s="44"/>
      <c r="H67" s="44"/>
      <c r="I67" s="117"/>
      <c r="J67" s="44"/>
      <c r="K67" s="44"/>
      <c r="L67" s="9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7" customHeight="1" x14ac:dyDescent="0.2">
      <c r="A71" s="33"/>
      <c r="B71" s="45"/>
      <c r="C71" s="46"/>
      <c r="D71" s="46"/>
      <c r="E71" s="46"/>
      <c r="F71" s="46"/>
      <c r="G71" s="46"/>
      <c r="H71" s="46"/>
      <c r="I71" s="118"/>
      <c r="J71" s="46"/>
      <c r="K71" s="46"/>
      <c r="L71" s="9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5" customHeight="1" x14ac:dyDescent="0.2">
      <c r="A72" s="33"/>
      <c r="B72" s="34"/>
      <c r="C72" s="22" t="s">
        <v>122</v>
      </c>
      <c r="D72" s="33"/>
      <c r="E72" s="33"/>
      <c r="F72" s="33"/>
      <c r="G72" s="33"/>
      <c r="H72" s="33"/>
      <c r="I72" s="97"/>
      <c r="J72" s="33"/>
      <c r="K72" s="33"/>
      <c r="L72" s="9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7" customHeight="1" x14ac:dyDescent="0.2">
      <c r="A73" s="33"/>
      <c r="B73" s="34"/>
      <c r="C73" s="33"/>
      <c r="D73" s="33"/>
      <c r="E73" s="33"/>
      <c r="F73" s="33"/>
      <c r="G73" s="33"/>
      <c r="H73" s="33"/>
      <c r="I73" s="97"/>
      <c r="J73" s="33"/>
      <c r="K73" s="33"/>
      <c r="L73" s="9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97"/>
      <c r="J74" s="33"/>
      <c r="K74" s="33"/>
      <c r="L74" s="9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2.4" customHeight="1" x14ac:dyDescent="0.2">
      <c r="A75" s="33"/>
      <c r="B75" s="34"/>
      <c r="C75" s="33"/>
      <c r="D75" s="33"/>
      <c r="E75" s="438" t="str">
        <f>E7</f>
        <v>SPOJOVACÍ LOGISTICKÉ A PROVOZNÍ KORIDORY A ZMĚNA PŘIPOJENÍ ČEZ DISTRIBUCE a.s</v>
      </c>
      <c r="F75" s="439"/>
      <c r="G75" s="439"/>
      <c r="H75" s="439"/>
      <c r="I75" s="97"/>
      <c r="J75" s="33"/>
      <c r="K75" s="33"/>
      <c r="L75" s="9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109</v>
      </c>
      <c r="I76" s="94"/>
      <c r="L76" s="21"/>
    </row>
    <row r="77" spans="1:31" s="2" customFormat="1" ht="16.399999999999999" customHeight="1" x14ac:dyDescent="0.2">
      <c r="A77" s="33"/>
      <c r="B77" s="34"/>
      <c r="C77" s="33"/>
      <c r="D77" s="33"/>
      <c r="E77" s="438" t="s">
        <v>110</v>
      </c>
      <c r="F77" s="437"/>
      <c r="G77" s="437"/>
      <c r="H77" s="437"/>
      <c r="I77" s="97"/>
      <c r="J77" s="33"/>
      <c r="K77" s="33"/>
      <c r="L77" s="9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111</v>
      </c>
      <c r="D78" s="33"/>
      <c r="E78" s="33"/>
      <c r="F78" s="33"/>
      <c r="G78" s="33"/>
      <c r="H78" s="33"/>
      <c r="I78" s="97"/>
      <c r="J78" s="33"/>
      <c r="K78" s="33"/>
      <c r="L78" s="9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399999999999999" customHeight="1" x14ac:dyDescent="0.2">
      <c r="A79" s="33"/>
      <c r="B79" s="34"/>
      <c r="C79" s="33"/>
      <c r="D79" s="33"/>
      <c r="E79" s="389" t="str">
        <f>E11</f>
        <v>SO 026.02 - Vytápění</v>
      </c>
      <c r="F79" s="437"/>
      <c r="G79" s="437"/>
      <c r="H79" s="437"/>
      <c r="I79" s="97"/>
      <c r="J79" s="33"/>
      <c r="K79" s="33"/>
      <c r="L79" s="9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7" customHeight="1" x14ac:dyDescent="0.2">
      <c r="A80" s="33"/>
      <c r="B80" s="34"/>
      <c r="C80" s="33"/>
      <c r="D80" s="33"/>
      <c r="E80" s="33"/>
      <c r="F80" s="33"/>
      <c r="G80" s="33"/>
      <c r="H80" s="33"/>
      <c r="I80" s="97"/>
      <c r="J80" s="33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>Oblastní nemocnice Náchod</v>
      </c>
      <c r="G81" s="33"/>
      <c r="H81" s="33"/>
      <c r="I81" s="99" t="s">
        <v>23</v>
      </c>
      <c r="J81" s="51" t="str">
        <f>IF(J14="","",J14)</f>
        <v>Vyplň údaj</v>
      </c>
      <c r="K81" s="33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7" customHeight="1" x14ac:dyDescent="0.2">
      <c r="A82" s="33"/>
      <c r="B82" s="34"/>
      <c r="C82" s="33"/>
      <c r="D82" s="33"/>
      <c r="E82" s="33"/>
      <c r="F82" s="33"/>
      <c r="G82" s="33"/>
      <c r="H82" s="33"/>
      <c r="I82" s="97"/>
      <c r="J82" s="33"/>
      <c r="K82" s="33"/>
      <c r="L82" s="9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4" customHeight="1" x14ac:dyDescent="0.2">
      <c r="A83" s="33"/>
      <c r="B83" s="34"/>
      <c r="C83" s="28" t="s">
        <v>24</v>
      </c>
      <c r="D83" s="33"/>
      <c r="E83" s="33"/>
      <c r="F83" s="26" t="str">
        <f>E17</f>
        <v>Královéhradecký kraj</v>
      </c>
      <c r="G83" s="33"/>
      <c r="H83" s="33"/>
      <c r="I83" s="99" t="s">
        <v>30</v>
      </c>
      <c r="J83" s="31" t="str">
        <f>E23</f>
        <v>Proxion s.r.o.</v>
      </c>
      <c r="K83" s="33"/>
      <c r="L83" s="9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4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99" t="s">
        <v>34</v>
      </c>
      <c r="J84" s="31" t="str">
        <f>E26</f>
        <v>Ivan Mezera</v>
      </c>
      <c r="K84" s="33"/>
      <c r="L84" s="9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4" customHeight="1" x14ac:dyDescent="0.2">
      <c r="A85" s="33"/>
      <c r="B85" s="34"/>
      <c r="C85" s="33"/>
      <c r="D85" s="33"/>
      <c r="E85" s="33"/>
      <c r="F85" s="33"/>
      <c r="G85" s="33"/>
      <c r="H85" s="33"/>
      <c r="I85" s="97"/>
      <c r="J85" s="33"/>
      <c r="K85" s="33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33"/>
      <c r="B86" s="134"/>
      <c r="C86" s="135" t="s">
        <v>123</v>
      </c>
      <c r="D86" s="136" t="s">
        <v>58</v>
      </c>
      <c r="E86" s="136" t="s">
        <v>54</v>
      </c>
      <c r="F86" s="136" t="s">
        <v>55</v>
      </c>
      <c r="G86" s="136" t="s">
        <v>124</v>
      </c>
      <c r="H86" s="136" t="s">
        <v>125</v>
      </c>
      <c r="I86" s="137" t="s">
        <v>126</v>
      </c>
      <c r="J86" s="138" t="s">
        <v>115</v>
      </c>
      <c r="K86" s="139" t="s">
        <v>127</v>
      </c>
      <c r="L86" s="140"/>
      <c r="M86" s="58" t="s">
        <v>3</v>
      </c>
      <c r="N86" s="59" t="s">
        <v>43</v>
      </c>
      <c r="O86" s="59" t="s">
        <v>128</v>
      </c>
      <c r="P86" s="59" t="s">
        <v>129</v>
      </c>
      <c r="Q86" s="59" t="s">
        <v>130</v>
      </c>
      <c r="R86" s="59" t="s">
        <v>131</v>
      </c>
      <c r="S86" s="59" t="s">
        <v>132</v>
      </c>
      <c r="T86" s="60" t="s">
        <v>133</v>
      </c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</row>
    <row r="87" spans="1:65" s="2" customFormat="1" ht="22.9" customHeight="1" x14ac:dyDescent="0.35">
      <c r="A87" s="33"/>
      <c r="B87" s="34"/>
      <c r="C87" s="65" t="s">
        <v>134</v>
      </c>
      <c r="D87" s="33"/>
      <c r="E87" s="33"/>
      <c r="F87" s="33"/>
      <c r="G87" s="33"/>
      <c r="H87" s="33"/>
      <c r="I87" s="97"/>
      <c r="J87" s="141">
        <f>BK87</f>
        <v>0</v>
      </c>
      <c r="K87" s="33"/>
      <c r="L87" s="34"/>
      <c r="M87" s="61"/>
      <c r="N87" s="52"/>
      <c r="O87" s="62"/>
      <c r="P87" s="142">
        <f>P88</f>
        <v>0</v>
      </c>
      <c r="Q87" s="62"/>
      <c r="R87" s="142">
        <f>R88</f>
        <v>0</v>
      </c>
      <c r="S87" s="62"/>
      <c r="T87" s="143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116</v>
      </c>
      <c r="BK87" s="144">
        <f>BK88</f>
        <v>0</v>
      </c>
    </row>
    <row r="88" spans="1:65" s="12" customFormat="1" ht="25.9" customHeight="1" x14ac:dyDescent="0.35">
      <c r="B88" s="145"/>
      <c r="D88" s="146" t="s">
        <v>72</v>
      </c>
      <c r="E88" s="147" t="s">
        <v>426</v>
      </c>
      <c r="F88" s="147" t="s">
        <v>427</v>
      </c>
      <c r="I88" s="148"/>
      <c r="J88" s="149">
        <f>BK88</f>
        <v>0</v>
      </c>
      <c r="L88" s="145"/>
      <c r="M88" s="150"/>
      <c r="N88" s="151"/>
      <c r="O88" s="151"/>
      <c r="P88" s="152">
        <f>P89</f>
        <v>0</v>
      </c>
      <c r="Q88" s="151"/>
      <c r="R88" s="152">
        <f>R89</f>
        <v>0</v>
      </c>
      <c r="S88" s="151"/>
      <c r="T88" s="153">
        <f>T89</f>
        <v>0</v>
      </c>
      <c r="AR88" s="146" t="s">
        <v>82</v>
      </c>
      <c r="AT88" s="154" t="s">
        <v>72</v>
      </c>
      <c r="AU88" s="154" t="s">
        <v>73</v>
      </c>
      <c r="AY88" s="146" t="s">
        <v>138</v>
      </c>
      <c r="BK88" s="155">
        <f>BK89</f>
        <v>0</v>
      </c>
    </row>
    <row r="89" spans="1:65" s="12" customFormat="1" ht="22.9" customHeight="1" x14ac:dyDescent="0.25">
      <c r="B89" s="145"/>
      <c r="D89" s="146" t="s">
        <v>72</v>
      </c>
      <c r="E89" s="171" t="s">
        <v>669</v>
      </c>
      <c r="F89" s="171" t="s">
        <v>92</v>
      </c>
      <c r="I89" s="148"/>
      <c r="J89" s="172">
        <f>BK89</f>
        <v>0</v>
      </c>
      <c r="L89" s="145"/>
      <c r="M89" s="150"/>
      <c r="N89" s="151"/>
      <c r="O89" s="151"/>
      <c r="P89" s="152">
        <f>P90</f>
        <v>0</v>
      </c>
      <c r="Q89" s="151"/>
      <c r="R89" s="152">
        <f>R90</f>
        <v>0</v>
      </c>
      <c r="S89" s="151"/>
      <c r="T89" s="153">
        <f>T90</f>
        <v>0</v>
      </c>
      <c r="AR89" s="146" t="s">
        <v>82</v>
      </c>
      <c r="AT89" s="154" t="s">
        <v>72</v>
      </c>
      <c r="AU89" s="154" t="s">
        <v>80</v>
      </c>
      <c r="AY89" s="146" t="s">
        <v>138</v>
      </c>
      <c r="BK89" s="155">
        <f>BK90</f>
        <v>0</v>
      </c>
    </row>
    <row r="90" spans="1:65" s="2" customFormat="1" ht="16.399999999999999" customHeight="1" x14ac:dyDescent="0.2">
      <c r="A90" s="33"/>
      <c r="B90" s="156"/>
      <c r="C90" s="157" t="s">
        <v>80</v>
      </c>
      <c r="D90" s="157" t="s">
        <v>139</v>
      </c>
      <c r="E90" s="158" t="s">
        <v>670</v>
      </c>
      <c r="F90" s="159" t="s">
        <v>671</v>
      </c>
      <c r="G90" s="160" t="s">
        <v>142</v>
      </c>
      <c r="H90" s="161">
        <v>1</v>
      </c>
      <c r="I90" s="162"/>
      <c r="J90" s="163">
        <f>ROUND(I90*H90,2)</f>
        <v>0</v>
      </c>
      <c r="K90" s="164"/>
      <c r="L90" s="34"/>
      <c r="M90" s="173" t="s">
        <v>3</v>
      </c>
      <c r="N90" s="174" t="s">
        <v>44</v>
      </c>
      <c r="O90" s="175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272</v>
      </c>
      <c r="AT90" s="169" t="s">
        <v>139</v>
      </c>
      <c r="AU90" s="169" t="s">
        <v>82</v>
      </c>
      <c r="AY90" s="18" t="s">
        <v>138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8" t="s">
        <v>80</v>
      </c>
      <c r="BK90" s="170">
        <f>ROUND(I90*H90,2)</f>
        <v>0</v>
      </c>
      <c r="BL90" s="18" t="s">
        <v>272</v>
      </c>
      <c r="BM90" s="169" t="s">
        <v>672</v>
      </c>
    </row>
    <row r="91" spans="1:65" s="2" customFormat="1" ht="7" customHeight="1" x14ac:dyDescent="0.2">
      <c r="A91" s="33"/>
      <c r="B91" s="43"/>
      <c r="C91" s="44"/>
      <c r="D91" s="44"/>
      <c r="E91" s="44"/>
      <c r="F91" s="44"/>
      <c r="G91" s="44"/>
      <c r="H91" s="44"/>
      <c r="I91" s="117"/>
      <c r="J91" s="44"/>
      <c r="K91" s="44"/>
      <c r="L91" s="34"/>
      <c r="M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</sheetData>
  <autoFilter ref="C86:K90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91"/>
  <sheetViews>
    <sheetView showGridLines="0" topLeftCell="A4" workbookViewId="0">
      <selection activeCell="AL49" sqref="AL49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96</v>
      </c>
    </row>
    <row r="3" spans="1:46" s="1" customFormat="1" ht="7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82</v>
      </c>
    </row>
    <row r="4" spans="1:46" s="1" customFormat="1" ht="25" customHeight="1" x14ac:dyDescent="0.2">
      <c r="B4" s="21"/>
      <c r="D4" s="22" t="s">
        <v>108</v>
      </c>
      <c r="I4" s="94"/>
      <c r="L4" s="21"/>
      <c r="M4" s="96" t="s">
        <v>11</v>
      </c>
      <c r="AT4" s="18" t="s">
        <v>4</v>
      </c>
    </row>
    <row r="5" spans="1:46" s="1" customFormat="1" ht="7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17</v>
      </c>
      <c r="I6" s="94"/>
      <c r="L6" s="21"/>
    </row>
    <row r="7" spans="1:46" s="1" customFormat="1" ht="22.4" customHeight="1" x14ac:dyDescent="0.2">
      <c r="B7" s="21"/>
      <c r="E7" s="438" t="str">
        <f>'Rekapitulace stavby'!K6</f>
        <v>SPOJOVACÍ LOGISTICKÉ A PROVOZNÍ KORIDORY A ZMĚNA PŘIPOJENÍ ČEZ DISTRIBUCE a.s</v>
      </c>
      <c r="F7" s="439"/>
      <c r="G7" s="439"/>
      <c r="H7" s="439"/>
      <c r="I7" s="94"/>
      <c r="L7" s="21"/>
    </row>
    <row r="8" spans="1:46" s="1" customFormat="1" ht="12" customHeight="1" x14ac:dyDescent="0.2">
      <c r="B8" s="21"/>
      <c r="D8" s="28" t="s">
        <v>109</v>
      </c>
      <c r="I8" s="94"/>
      <c r="L8" s="21"/>
    </row>
    <row r="9" spans="1:46" s="2" customFormat="1" ht="16.399999999999999" customHeight="1" x14ac:dyDescent="0.2">
      <c r="A9" s="33"/>
      <c r="B9" s="34"/>
      <c r="C9" s="33"/>
      <c r="D9" s="33"/>
      <c r="E9" s="438" t="s">
        <v>110</v>
      </c>
      <c r="F9" s="437"/>
      <c r="G9" s="437"/>
      <c r="H9" s="437"/>
      <c r="I9" s="97"/>
      <c r="J9" s="33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111</v>
      </c>
      <c r="E10" s="33"/>
      <c r="F10" s="33"/>
      <c r="G10" s="33"/>
      <c r="H10" s="33"/>
      <c r="I10" s="97"/>
      <c r="J10" s="33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4"/>
      <c r="C11" s="33"/>
      <c r="D11" s="33"/>
      <c r="E11" s="389" t="s">
        <v>673</v>
      </c>
      <c r="F11" s="437"/>
      <c r="G11" s="437"/>
      <c r="H11" s="437"/>
      <c r="I11" s="97"/>
      <c r="J11" s="33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97"/>
      <c r="J12" s="33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99" t="s">
        <v>20</v>
      </c>
      <c r="J13" s="26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99" t="s">
        <v>23</v>
      </c>
      <c r="J14" s="51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97"/>
      <c r="J15" s="33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99" t="s">
        <v>25</v>
      </c>
      <c r="J16" s="26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99" t="s">
        <v>27</v>
      </c>
      <c r="J17" s="26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4"/>
      <c r="C18" s="33"/>
      <c r="D18" s="33"/>
      <c r="E18" s="33"/>
      <c r="F18" s="33"/>
      <c r="G18" s="33"/>
      <c r="H18" s="33"/>
      <c r="I18" s="97"/>
      <c r="J18" s="33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99" t="s">
        <v>25</v>
      </c>
      <c r="J19" s="29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440" t="str">
        <f>'Rekapitulace stavby'!E15</f>
        <v>Vyplň údaj</v>
      </c>
      <c r="F20" s="395"/>
      <c r="G20" s="395"/>
      <c r="H20" s="395"/>
      <c r="I20" s="99" t="s">
        <v>27</v>
      </c>
      <c r="J20" s="29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4"/>
      <c r="C21" s="33"/>
      <c r="D21" s="33"/>
      <c r="E21" s="33"/>
      <c r="F21" s="33"/>
      <c r="G21" s="33"/>
      <c r="H21" s="33"/>
      <c r="I21" s="97"/>
      <c r="J21" s="33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99" t="s">
        <v>25</v>
      </c>
      <c r="J22" s="26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32</v>
      </c>
      <c r="F23" s="33"/>
      <c r="G23" s="33"/>
      <c r="H23" s="33"/>
      <c r="I23" s="99" t="s">
        <v>27</v>
      </c>
      <c r="J23" s="26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4"/>
      <c r="C24" s="33"/>
      <c r="D24" s="33"/>
      <c r="E24" s="33"/>
      <c r="F24" s="33"/>
      <c r="G24" s="33"/>
      <c r="H24" s="33"/>
      <c r="I24" s="97"/>
      <c r="J24" s="33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34</v>
      </c>
      <c r="E25" s="33"/>
      <c r="F25" s="33"/>
      <c r="G25" s="33"/>
      <c r="H25" s="33"/>
      <c r="I25" s="99" t="s">
        <v>25</v>
      </c>
      <c r="J25" s="26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">
        <v>36</v>
      </c>
      <c r="F26" s="33"/>
      <c r="G26" s="33"/>
      <c r="H26" s="33"/>
      <c r="I26" s="99" t="s">
        <v>27</v>
      </c>
      <c r="J26" s="26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4"/>
      <c r="C27" s="33"/>
      <c r="D27" s="33"/>
      <c r="E27" s="33"/>
      <c r="F27" s="33"/>
      <c r="G27" s="33"/>
      <c r="H27" s="33"/>
      <c r="I27" s="97"/>
      <c r="J27" s="33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37</v>
      </c>
      <c r="E28" s="33"/>
      <c r="F28" s="33"/>
      <c r="G28" s="33"/>
      <c r="H28" s="33"/>
      <c r="I28" s="97"/>
      <c r="J28" s="33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101"/>
      <c r="C29" s="100"/>
      <c r="D29" s="100"/>
      <c r="E29" s="400" t="s">
        <v>3</v>
      </c>
      <c r="F29" s="400"/>
      <c r="G29" s="400"/>
      <c r="H29" s="400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4"/>
      <c r="C30" s="33"/>
      <c r="D30" s="33"/>
      <c r="E30" s="33"/>
      <c r="F30" s="33"/>
      <c r="G30" s="33"/>
      <c r="H30" s="33"/>
      <c r="I30" s="97"/>
      <c r="J30" s="33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4"/>
      <c r="C31" s="33"/>
      <c r="D31" s="62"/>
      <c r="E31" s="62"/>
      <c r="F31" s="62"/>
      <c r="G31" s="62"/>
      <c r="H31" s="62"/>
      <c r="I31" s="104"/>
      <c r="J31" s="62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4"/>
      <c r="C32" s="33"/>
      <c r="D32" s="105" t="s">
        <v>39</v>
      </c>
      <c r="E32" s="33"/>
      <c r="F32" s="33"/>
      <c r="G32" s="33"/>
      <c r="H32" s="33"/>
      <c r="I32" s="97"/>
      <c r="J32" s="67">
        <f>ROUND(J87, 2)</f>
        <v>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4"/>
      <c r="C33" s="33"/>
      <c r="D33" s="62"/>
      <c r="E33" s="62"/>
      <c r="F33" s="62"/>
      <c r="G33" s="62"/>
      <c r="H33" s="62"/>
      <c r="I33" s="104"/>
      <c r="J33" s="62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4"/>
      <c r="C34" s="33"/>
      <c r="D34" s="33"/>
      <c r="E34" s="33"/>
      <c r="F34" s="37" t="s">
        <v>41</v>
      </c>
      <c r="G34" s="33"/>
      <c r="H34" s="33"/>
      <c r="I34" s="106" t="s">
        <v>40</v>
      </c>
      <c r="J34" s="37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4"/>
      <c r="C35" s="33"/>
      <c r="D35" s="107" t="s">
        <v>43</v>
      </c>
      <c r="E35" s="28" t="s">
        <v>44</v>
      </c>
      <c r="F35" s="108">
        <f>ROUND((SUM(BE87:BE90)),  2)</f>
        <v>0</v>
      </c>
      <c r="G35" s="33"/>
      <c r="H35" s="33"/>
      <c r="I35" s="109">
        <v>0.21</v>
      </c>
      <c r="J35" s="108">
        <f>ROUND(((SUM(BE87:BE90))*I35),  2)</f>
        <v>0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4"/>
      <c r="C36" s="33"/>
      <c r="D36" s="33"/>
      <c r="E36" s="28" t="s">
        <v>45</v>
      </c>
      <c r="F36" s="108">
        <f>ROUND((SUM(BF87:BF90)),  2)</f>
        <v>0</v>
      </c>
      <c r="G36" s="33"/>
      <c r="H36" s="33"/>
      <c r="I36" s="109">
        <v>0.15</v>
      </c>
      <c r="J36" s="108">
        <f>ROUND(((SUM(BF87:BF90))*I36),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4"/>
      <c r="C37" s="33"/>
      <c r="D37" s="33"/>
      <c r="E37" s="28" t="s">
        <v>46</v>
      </c>
      <c r="F37" s="108">
        <f>ROUND((SUM(BG87:BG90)),  2)</f>
        <v>0</v>
      </c>
      <c r="G37" s="33"/>
      <c r="H37" s="33"/>
      <c r="I37" s="109">
        <v>0.21</v>
      </c>
      <c r="J37" s="108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4"/>
      <c r="C38" s="33"/>
      <c r="D38" s="33"/>
      <c r="E38" s="28" t="s">
        <v>47</v>
      </c>
      <c r="F38" s="108">
        <f>ROUND((SUM(BH87:BH90)),  2)</f>
        <v>0</v>
      </c>
      <c r="G38" s="33"/>
      <c r="H38" s="33"/>
      <c r="I38" s="109">
        <v>0.15</v>
      </c>
      <c r="J38" s="108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4"/>
      <c r="C39" s="33"/>
      <c r="D39" s="33"/>
      <c r="E39" s="28" t="s">
        <v>48</v>
      </c>
      <c r="F39" s="108">
        <f>ROUND((SUM(BI87:BI90)),  2)</f>
        <v>0</v>
      </c>
      <c r="G39" s="33"/>
      <c r="H39" s="33"/>
      <c r="I39" s="109">
        <v>0</v>
      </c>
      <c r="J39" s="108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4"/>
      <c r="C41" s="110"/>
      <c r="D41" s="111" t="s">
        <v>49</v>
      </c>
      <c r="E41" s="56"/>
      <c r="F41" s="56"/>
      <c r="G41" s="112" t="s">
        <v>50</v>
      </c>
      <c r="H41" s="113" t="s">
        <v>51</v>
      </c>
      <c r="I41" s="114"/>
      <c r="J41" s="115">
        <f>SUM(J32:J39)</f>
        <v>0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43"/>
      <c r="C42" s="44"/>
      <c r="D42" s="44"/>
      <c r="E42" s="44"/>
      <c r="F42" s="44"/>
      <c r="G42" s="44"/>
      <c r="H42" s="44"/>
      <c r="I42" s="117"/>
      <c r="J42" s="44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 x14ac:dyDescent="0.2">
      <c r="A46" s="33"/>
      <c r="B46" s="45"/>
      <c r="C46" s="46"/>
      <c r="D46" s="46"/>
      <c r="E46" s="46"/>
      <c r="F46" s="46"/>
      <c r="G46" s="46"/>
      <c r="H46" s="46"/>
      <c r="I46" s="118"/>
      <c r="J46" s="46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4"/>
      <c r="C47" s="22" t="s">
        <v>113</v>
      </c>
      <c r="D47" s="33"/>
      <c r="E47" s="33"/>
      <c r="F47" s="33"/>
      <c r="G47" s="33"/>
      <c r="H47" s="33"/>
      <c r="I47" s="97"/>
      <c r="J47" s="33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4"/>
      <c r="C48" s="33"/>
      <c r="D48" s="33"/>
      <c r="E48" s="33"/>
      <c r="F48" s="33"/>
      <c r="G48" s="33"/>
      <c r="H48" s="33"/>
      <c r="I48" s="97"/>
      <c r="J48" s="33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97"/>
      <c r="J49" s="33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4"/>
      <c r="C50" s="33"/>
      <c r="D50" s="33"/>
      <c r="E50" s="438" t="str">
        <f>E7</f>
        <v>SPOJOVACÍ LOGISTICKÉ A PROVOZNÍ KORIDORY A ZMĚNA PŘIPOJENÍ ČEZ DISTRIBUCE a.s</v>
      </c>
      <c r="F50" s="439"/>
      <c r="G50" s="439"/>
      <c r="H50" s="439"/>
      <c r="I50" s="97"/>
      <c r="J50" s="33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109</v>
      </c>
      <c r="I51" s="94"/>
      <c r="L51" s="21"/>
    </row>
    <row r="52" spans="1:47" s="2" customFormat="1" ht="16.399999999999999" customHeight="1" x14ac:dyDescent="0.2">
      <c r="A52" s="33"/>
      <c r="B52" s="34"/>
      <c r="C52" s="33"/>
      <c r="D52" s="33"/>
      <c r="E52" s="438" t="s">
        <v>110</v>
      </c>
      <c r="F52" s="437"/>
      <c r="G52" s="437"/>
      <c r="H52" s="437"/>
      <c r="I52" s="97"/>
      <c r="J52" s="33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111</v>
      </c>
      <c r="D53" s="33"/>
      <c r="E53" s="33"/>
      <c r="F53" s="33"/>
      <c r="G53" s="33"/>
      <c r="H53" s="33"/>
      <c r="I53" s="97"/>
      <c r="J53" s="33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4"/>
      <c r="C54" s="33"/>
      <c r="D54" s="33"/>
      <c r="E54" s="389" t="str">
        <f>E11</f>
        <v>SO 026.03 - Elektroinstalace - silnoproud</v>
      </c>
      <c r="F54" s="437"/>
      <c r="G54" s="437"/>
      <c r="H54" s="437"/>
      <c r="I54" s="97"/>
      <c r="J54" s="33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4"/>
      <c r="C55" s="33"/>
      <c r="D55" s="33"/>
      <c r="E55" s="33"/>
      <c r="F55" s="33"/>
      <c r="G55" s="33"/>
      <c r="H55" s="33"/>
      <c r="I55" s="97"/>
      <c r="J55" s="33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>Oblastní nemocnice Náchod</v>
      </c>
      <c r="G56" s="33"/>
      <c r="H56" s="33"/>
      <c r="I56" s="99" t="s">
        <v>23</v>
      </c>
      <c r="J56" s="51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4"/>
      <c r="C57" s="33"/>
      <c r="D57" s="33"/>
      <c r="E57" s="33"/>
      <c r="F57" s="33"/>
      <c r="G57" s="33"/>
      <c r="H57" s="33"/>
      <c r="I57" s="97"/>
      <c r="J57" s="33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4"/>
      <c r="C58" s="28" t="s">
        <v>24</v>
      </c>
      <c r="D58" s="33"/>
      <c r="E58" s="33"/>
      <c r="F58" s="26" t="str">
        <f>E17</f>
        <v>Královéhradecký kraj</v>
      </c>
      <c r="G58" s="33"/>
      <c r="H58" s="33"/>
      <c r="I58" s="99" t="s">
        <v>30</v>
      </c>
      <c r="J58" s="31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99" t="s">
        <v>34</v>
      </c>
      <c r="J59" s="31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4"/>
      <c r="C60" s="33"/>
      <c r="D60" s="33"/>
      <c r="E60" s="33"/>
      <c r="F60" s="33"/>
      <c r="G60" s="33"/>
      <c r="H60" s="33"/>
      <c r="I60" s="97"/>
      <c r="J60" s="33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19" t="s">
        <v>114</v>
      </c>
      <c r="D61" s="110"/>
      <c r="E61" s="110"/>
      <c r="F61" s="110"/>
      <c r="G61" s="110"/>
      <c r="H61" s="110"/>
      <c r="I61" s="120"/>
      <c r="J61" s="121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4"/>
      <c r="C62" s="33"/>
      <c r="D62" s="33"/>
      <c r="E62" s="33"/>
      <c r="F62" s="33"/>
      <c r="G62" s="33"/>
      <c r="H62" s="33"/>
      <c r="I62" s="97"/>
      <c r="J62" s="33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22" t="s">
        <v>71</v>
      </c>
      <c r="D63" s="33"/>
      <c r="E63" s="33"/>
      <c r="F63" s="33"/>
      <c r="G63" s="33"/>
      <c r="H63" s="33"/>
      <c r="I63" s="97"/>
      <c r="J63" s="67">
        <f>J87</f>
        <v>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123"/>
      <c r="D64" s="124" t="s">
        <v>184</v>
      </c>
      <c r="E64" s="125"/>
      <c r="F64" s="125"/>
      <c r="G64" s="125"/>
      <c r="H64" s="125"/>
      <c r="I64" s="126"/>
      <c r="J64" s="127">
        <f>J88</f>
        <v>0</v>
      </c>
      <c r="L64" s="123"/>
    </row>
    <row r="65" spans="1:31" s="10" customFormat="1" ht="19.899999999999999" customHeight="1" x14ac:dyDescent="0.2">
      <c r="B65" s="128"/>
      <c r="D65" s="129" t="s">
        <v>185</v>
      </c>
      <c r="E65" s="130"/>
      <c r="F65" s="130"/>
      <c r="G65" s="130"/>
      <c r="H65" s="130"/>
      <c r="I65" s="131"/>
      <c r="J65" s="132">
        <f>J89</f>
        <v>0</v>
      </c>
      <c r="L65" s="128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97"/>
      <c r="J66" s="33"/>
      <c r="K66" s="33"/>
      <c r="L66" s="9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7" customHeight="1" x14ac:dyDescent="0.2">
      <c r="A67" s="33"/>
      <c r="B67" s="43"/>
      <c r="C67" s="44"/>
      <c r="D67" s="44"/>
      <c r="E67" s="44"/>
      <c r="F67" s="44"/>
      <c r="G67" s="44"/>
      <c r="H67" s="44"/>
      <c r="I67" s="117"/>
      <c r="J67" s="44"/>
      <c r="K67" s="44"/>
      <c r="L67" s="9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7" customHeight="1" x14ac:dyDescent="0.2">
      <c r="A71" s="33"/>
      <c r="B71" s="45"/>
      <c r="C71" s="46"/>
      <c r="D71" s="46"/>
      <c r="E71" s="46"/>
      <c r="F71" s="46"/>
      <c r="G71" s="46"/>
      <c r="H71" s="46"/>
      <c r="I71" s="118"/>
      <c r="J71" s="46"/>
      <c r="K71" s="46"/>
      <c r="L71" s="9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5" customHeight="1" x14ac:dyDescent="0.2">
      <c r="A72" s="33"/>
      <c r="B72" s="34"/>
      <c r="C72" s="22" t="s">
        <v>122</v>
      </c>
      <c r="D72" s="33"/>
      <c r="E72" s="33"/>
      <c r="F72" s="33"/>
      <c r="G72" s="33"/>
      <c r="H72" s="33"/>
      <c r="I72" s="97"/>
      <c r="J72" s="33"/>
      <c r="K72" s="33"/>
      <c r="L72" s="9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7" customHeight="1" x14ac:dyDescent="0.2">
      <c r="A73" s="33"/>
      <c r="B73" s="34"/>
      <c r="C73" s="33"/>
      <c r="D73" s="33"/>
      <c r="E73" s="33"/>
      <c r="F73" s="33"/>
      <c r="G73" s="33"/>
      <c r="H73" s="33"/>
      <c r="I73" s="97"/>
      <c r="J73" s="33"/>
      <c r="K73" s="33"/>
      <c r="L73" s="9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97"/>
      <c r="J74" s="33"/>
      <c r="K74" s="33"/>
      <c r="L74" s="9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2.4" customHeight="1" x14ac:dyDescent="0.2">
      <c r="A75" s="33"/>
      <c r="B75" s="34"/>
      <c r="C75" s="33"/>
      <c r="D75" s="33"/>
      <c r="E75" s="438" t="str">
        <f>E7</f>
        <v>SPOJOVACÍ LOGISTICKÉ A PROVOZNÍ KORIDORY A ZMĚNA PŘIPOJENÍ ČEZ DISTRIBUCE a.s</v>
      </c>
      <c r="F75" s="439"/>
      <c r="G75" s="439"/>
      <c r="H75" s="439"/>
      <c r="I75" s="97"/>
      <c r="J75" s="33"/>
      <c r="K75" s="33"/>
      <c r="L75" s="9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109</v>
      </c>
      <c r="I76" s="94"/>
      <c r="L76" s="21"/>
    </row>
    <row r="77" spans="1:31" s="2" customFormat="1" ht="16.399999999999999" customHeight="1" x14ac:dyDescent="0.2">
      <c r="A77" s="33"/>
      <c r="B77" s="34"/>
      <c r="C77" s="33"/>
      <c r="D77" s="33"/>
      <c r="E77" s="438" t="s">
        <v>110</v>
      </c>
      <c r="F77" s="437"/>
      <c r="G77" s="437"/>
      <c r="H77" s="437"/>
      <c r="I77" s="97"/>
      <c r="J77" s="33"/>
      <c r="K77" s="33"/>
      <c r="L77" s="9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111</v>
      </c>
      <c r="D78" s="33"/>
      <c r="E78" s="33"/>
      <c r="F78" s="33"/>
      <c r="G78" s="33"/>
      <c r="H78" s="33"/>
      <c r="I78" s="97"/>
      <c r="J78" s="33"/>
      <c r="K78" s="33"/>
      <c r="L78" s="9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399999999999999" customHeight="1" x14ac:dyDescent="0.2">
      <c r="A79" s="33"/>
      <c r="B79" s="34"/>
      <c r="C79" s="33"/>
      <c r="D79" s="33"/>
      <c r="E79" s="389" t="str">
        <f>E11</f>
        <v>SO 026.03 - Elektroinstalace - silnoproud</v>
      </c>
      <c r="F79" s="437"/>
      <c r="G79" s="437"/>
      <c r="H79" s="437"/>
      <c r="I79" s="97"/>
      <c r="J79" s="33"/>
      <c r="K79" s="33"/>
      <c r="L79" s="9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7" customHeight="1" x14ac:dyDescent="0.2">
      <c r="A80" s="33"/>
      <c r="B80" s="34"/>
      <c r="C80" s="33"/>
      <c r="D80" s="33"/>
      <c r="E80" s="33"/>
      <c r="F80" s="33"/>
      <c r="G80" s="33"/>
      <c r="H80" s="33"/>
      <c r="I80" s="97"/>
      <c r="J80" s="33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>Oblastní nemocnice Náchod</v>
      </c>
      <c r="G81" s="33"/>
      <c r="H81" s="33"/>
      <c r="I81" s="99" t="s">
        <v>23</v>
      </c>
      <c r="J81" s="51" t="str">
        <f>IF(J14="","",J14)</f>
        <v>Vyplň údaj</v>
      </c>
      <c r="K81" s="33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7" customHeight="1" x14ac:dyDescent="0.2">
      <c r="A82" s="33"/>
      <c r="B82" s="34"/>
      <c r="C82" s="33"/>
      <c r="D82" s="33"/>
      <c r="E82" s="33"/>
      <c r="F82" s="33"/>
      <c r="G82" s="33"/>
      <c r="H82" s="33"/>
      <c r="I82" s="97"/>
      <c r="J82" s="33"/>
      <c r="K82" s="33"/>
      <c r="L82" s="9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4" customHeight="1" x14ac:dyDescent="0.2">
      <c r="A83" s="33"/>
      <c r="B83" s="34"/>
      <c r="C83" s="28" t="s">
        <v>24</v>
      </c>
      <c r="D83" s="33"/>
      <c r="E83" s="33"/>
      <c r="F83" s="26" t="str">
        <f>E17</f>
        <v>Královéhradecký kraj</v>
      </c>
      <c r="G83" s="33"/>
      <c r="H83" s="33"/>
      <c r="I83" s="99" t="s">
        <v>30</v>
      </c>
      <c r="J83" s="31" t="str">
        <f>E23</f>
        <v>Proxion s.r.o.</v>
      </c>
      <c r="K83" s="33"/>
      <c r="L83" s="9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4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99" t="s">
        <v>34</v>
      </c>
      <c r="J84" s="31" t="str">
        <f>E26</f>
        <v>Ivan Mezera</v>
      </c>
      <c r="K84" s="33"/>
      <c r="L84" s="9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4" customHeight="1" x14ac:dyDescent="0.2">
      <c r="A85" s="33"/>
      <c r="B85" s="34"/>
      <c r="C85" s="33"/>
      <c r="D85" s="33"/>
      <c r="E85" s="33"/>
      <c r="F85" s="33"/>
      <c r="G85" s="33"/>
      <c r="H85" s="33"/>
      <c r="I85" s="97"/>
      <c r="J85" s="33"/>
      <c r="K85" s="33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33"/>
      <c r="B86" s="134"/>
      <c r="C86" s="135" t="s">
        <v>123</v>
      </c>
      <c r="D86" s="136" t="s">
        <v>58</v>
      </c>
      <c r="E86" s="136" t="s">
        <v>54</v>
      </c>
      <c r="F86" s="136" t="s">
        <v>55</v>
      </c>
      <c r="G86" s="136" t="s">
        <v>124</v>
      </c>
      <c r="H86" s="136" t="s">
        <v>125</v>
      </c>
      <c r="I86" s="137" t="s">
        <v>126</v>
      </c>
      <c r="J86" s="138" t="s">
        <v>115</v>
      </c>
      <c r="K86" s="139" t="s">
        <v>127</v>
      </c>
      <c r="L86" s="140"/>
      <c r="M86" s="58" t="s">
        <v>3</v>
      </c>
      <c r="N86" s="59" t="s">
        <v>43</v>
      </c>
      <c r="O86" s="59" t="s">
        <v>128</v>
      </c>
      <c r="P86" s="59" t="s">
        <v>129</v>
      </c>
      <c r="Q86" s="59" t="s">
        <v>130</v>
      </c>
      <c r="R86" s="59" t="s">
        <v>131</v>
      </c>
      <c r="S86" s="59" t="s">
        <v>132</v>
      </c>
      <c r="T86" s="60" t="s">
        <v>133</v>
      </c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</row>
    <row r="87" spans="1:65" s="2" customFormat="1" ht="22.9" customHeight="1" x14ac:dyDescent="0.35">
      <c r="A87" s="33"/>
      <c r="B87" s="34"/>
      <c r="C87" s="65" t="s">
        <v>134</v>
      </c>
      <c r="D87" s="33"/>
      <c r="E87" s="33"/>
      <c r="F87" s="33"/>
      <c r="G87" s="33"/>
      <c r="H87" s="33"/>
      <c r="I87" s="97"/>
      <c r="J87" s="141">
        <f>BK87</f>
        <v>0</v>
      </c>
      <c r="K87" s="33"/>
      <c r="L87" s="34"/>
      <c r="M87" s="61"/>
      <c r="N87" s="52"/>
      <c r="O87" s="62"/>
      <c r="P87" s="142">
        <f>P88</f>
        <v>0</v>
      </c>
      <c r="Q87" s="62"/>
      <c r="R87" s="142">
        <f>R88</f>
        <v>0</v>
      </c>
      <c r="S87" s="62"/>
      <c r="T87" s="143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116</v>
      </c>
      <c r="BK87" s="144">
        <f>BK88</f>
        <v>0</v>
      </c>
    </row>
    <row r="88" spans="1:65" s="12" customFormat="1" ht="25.9" customHeight="1" x14ac:dyDescent="0.35">
      <c r="B88" s="145"/>
      <c r="D88" s="146" t="s">
        <v>72</v>
      </c>
      <c r="E88" s="147" t="s">
        <v>330</v>
      </c>
      <c r="F88" s="147" t="s">
        <v>651</v>
      </c>
      <c r="I88" s="148"/>
      <c r="J88" s="149">
        <f>BK88</f>
        <v>0</v>
      </c>
      <c r="L88" s="145"/>
      <c r="M88" s="150"/>
      <c r="N88" s="151"/>
      <c r="O88" s="151"/>
      <c r="P88" s="152">
        <f>P89</f>
        <v>0</v>
      </c>
      <c r="Q88" s="151"/>
      <c r="R88" s="152">
        <f>R89</f>
        <v>0</v>
      </c>
      <c r="S88" s="151"/>
      <c r="T88" s="153">
        <f>T89</f>
        <v>0</v>
      </c>
      <c r="AR88" s="146" t="s">
        <v>148</v>
      </c>
      <c r="AT88" s="154" t="s">
        <v>72</v>
      </c>
      <c r="AU88" s="154" t="s">
        <v>73</v>
      </c>
      <c r="AY88" s="146" t="s">
        <v>138</v>
      </c>
      <c r="BK88" s="155">
        <f>BK89</f>
        <v>0</v>
      </c>
    </row>
    <row r="89" spans="1:65" s="12" customFormat="1" ht="22.9" customHeight="1" x14ac:dyDescent="0.25">
      <c r="B89" s="145"/>
      <c r="D89" s="146" t="s">
        <v>72</v>
      </c>
      <c r="E89" s="171" t="s">
        <v>652</v>
      </c>
      <c r="F89" s="171" t="s">
        <v>653</v>
      </c>
      <c r="I89" s="148"/>
      <c r="J89" s="172">
        <f>BK89</f>
        <v>0</v>
      </c>
      <c r="L89" s="145"/>
      <c r="M89" s="150"/>
      <c r="N89" s="151"/>
      <c r="O89" s="151"/>
      <c r="P89" s="152">
        <f>P90</f>
        <v>0</v>
      </c>
      <c r="Q89" s="151"/>
      <c r="R89" s="152">
        <f>R90</f>
        <v>0</v>
      </c>
      <c r="S89" s="151"/>
      <c r="T89" s="153">
        <f>T90</f>
        <v>0</v>
      </c>
      <c r="AR89" s="146" t="s">
        <v>148</v>
      </c>
      <c r="AT89" s="154" t="s">
        <v>72</v>
      </c>
      <c r="AU89" s="154" t="s">
        <v>80</v>
      </c>
      <c r="AY89" s="146" t="s">
        <v>138</v>
      </c>
      <c r="BK89" s="155">
        <f>BK90</f>
        <v>0</v>
      </c>
    </row>
    <row r="90" spans="1:65" s="2" customFormat="1" ht="21" customHeight="1" x14ac:dyDescent="0.2">
      <c r="A90" s="33"/>
      <c r="B90" s="156"/>
      <c r="C90" s="157" t="s">
        <v>80</v>
      </c>
      <c r="D90" s="157" t="s">
        <v>139</v>
      </c>
      <c r="E90" s="158" t="s">
        <v>674</v>
      </c>
      <c r="F90" s="159" t="s">
        <v>675</v>
      </c>
      <c r="G90" s="160" t="s">
        <v>142</v>
      </c>
      <c r="H90" s="161">
        <v>1</v>
      </c>
      <c r="I90" s="162"/>
      <c r="J90" s="163">
        <f>ROUND(I90*H90,2)</f>
        <v>0</v>
      </c>
      <c r="K90" s="164"/>
      <c r="L90" s="34"/>
      <c r="M90" s="173" t="s">
        <v>3</v>
      </c>
      <c r="N90" s="174" t="s">
        <v>44</v>
      </c>
      <c r="O90" s="175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522</v>
      </c>
      <c r="AT90" s="169" t="s">
        <v>139</v>
      </c>
      <c r="AU90" s="169" t="s">
        <v>82</v>
      </c>
      <c r="AY90" s="18" t="s">
        <v>138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8" t="s">
        <v>80</v>
      </c>
      <c r="BK90" s="170">
        <f>ROUND(I90*H90,2)</f>
        <v>0</v>
      </c>
      <c r="BL90" s="18" t="s">
        <v>522</v>
      </c>
      <c r="BM90" s="169" t="s">
        <v>676</v>
      </c>
    </row>
    <row r="91" spans="1:65" s="2" customFormat="1" ht="7" customHeight="1" x14ac:dyDescent="0.2">
      <c r="A91" s="33"/>
      <c r="B91" s="43"/>
      <c r="C91" s="44"/>
      <c r="D91" s="44"/>
      <c r="E91" s="44"/>
      <c r="F91" s="44"/>
      <c r="G91" s="44"/>
      <c r="H91" s="44"/>
      <c r="I91" s="117"/>
      <c r="J91" s="44"/>
      <c r="K91" s="44"/>
      <c r="L91" s="34"/>
      <c r="M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</sheetData>
  <autoFilter ref="C86:K90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91"/>
  <sheetViews>
    <sheetView showGridLines="0" topLeftCell="A13" workbookViewId="0">
      <selection activeCell="AL49" sqref="AL49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99</v>
      </c>
    </row>
    <row r="3" spans="1:46" s="1" customFormat="1" ht="7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82</v>
      </c>
    </row>
    <row r="4" spans="1:46" s="1" customFormat="1" ht="25" customHeight="1" x14ac:dyDescent="0.2">
      <c r="B4" s="21"/>
      <c r="D4" s="22" t="s">
        <v>108</v>
      </c>
      <c r="I4" s="94"/>
      <c r="L4" s="21"/>
      <c r="M4" s="96" t="s">
        <v>11</v>
      </c>
      <c r="AT4" s="18" t="s">
        <v>4</v>
      </c>
    </row>
    <row r="5" spans="1:46" s="1" customFormat="1" ht="7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17</v>
      </c>
      <c r="I6" s="94"/>
      <c r="L6" s="21"/>
    </row>
    <row r="7" spans="1:46" s="1" customFormat="1" ht="22.4" customHeight="1" x14ac:dyDescent="0.2">
      <c r="B7" s="21"/>
      <c r="E7" s="438" t="str">
        <f>'Rekapitulace stavby'!K6</f>
        <v>SPOJOVACÍ LOGISTICKÉ A PROVOZNÍ KORIDORY A ZMĚNA PŘIPOJENÍ ČEZ DISTRIBUCE a.s</v>
      </c>
      <c r="F7" s="439"/>
      <c r="G7" s="439"/>
      <c r="H7" s="439"/>
      <c r="I7" s="94"/>
      <c r="L7" s="21"/>
    </row>
    <row r="8" spans="1:46" s="1" customFormat="1" ht="12" customHeight="1" x14ac:dyDescent="0.2">
      <c r="B8" s="21"/>
      <c r="D8" s="28" t="s">
        <v>109</v>
      </c>
      <c r="I8" s="94"/>
      <c r="L8" s="21"/>
    </row>
    <row r="9" spans="1:46" s="2" customFormat="1" ht="16.399999999999999" customHeight="1" x14ac:dyDescent="0.2">
      <c r="A9" s="33"/>
      <c r="B9" s="34"/>
      <c r="C9" s="33"/>
      <c r="D9" s="33"/>
      <c r="E9" s="438" t="s">
        <v>110</v>
      </c>
      <c r="F9" s="437"/>
      <c r="G9" s="437"/>
      <c r="H9" s="437"/>
      <c r="I9" s="97"/>
      <c r="J9" s="33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111</v>
      </c>
      <c r="E10" s="33"/>
      <c r="F10" s="33"/>
      <c r="G10" s="33"/>
      <c r="H10" s="33"/>
      <c r="I10" s="97"/>
      <c r="J10" s="33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4"/>
      <c r="C11" s="33"/>
      <c r="D11" s="33"/>
      <c r="E11" s="389" t="s">
        <v>677</v>
      </c>
      <c r="F11" s="437"/>
      <c r="G11" s="437"/>
      <c r="H11" s="437"/>
      <c r="I11" s="97"/>
      <c r="J11" s="33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97"/>
      <c r="J12" s="33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99" t="s">
        <v>20</v>
      </c>
      <c r="J13" s="26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99" t="s">
        <v>23</v>
      </c>
      <c r="J14" s="51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97"/>
      <c r="J15" s="33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99" t="s">
        <v>25</v>
      </c>
      <c r="J16" s="26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99" t="s">
        <v>27</v>
      </c>
      <c r="J17" s="26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4"/>
      <c r="C18" s="33"/>
      <c r="D18" s="33"/>
      <c r="E18" s="33"/>
      <c r="F18" s="33"/>
      <c r="G18" s="33"/>
      <c r="H18" s="33"/>
      <c r="I18" s="97"/>
      <c r="J18" s="33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99" t="s">
        <v>25</v>
      </c>
      <c r="J19" s="29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440" t="str">
        <f>'Rekapitulace stavby'!E15</f>
        <v>Vyplň údaj</v>
      </c>
      <c r="F20" s="395"/>
      <c r="G20" s="395"/>
      <c r="H20" s="395"/>
      <c r="I20" s="99" t="s">
        <v>27</v>
      </c>
      <c r="J20" s="29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4"/>
      <c r="C21" s="33"/>
      <c r="D21" s="33"/>
      <c r="E21" s="33"/>
      <c r="F21" s="33"/>
      <c r="G21" s="33"/>
      <c r="H21" s="33"/>
      <c r="I21" s="97"/>
      <c r="J21" s="33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99" t="s">
        <v>25</v>
      </c>
      <c r="J22" s="26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32</v>
      </c>
      <c r="F23" s="33"/>
      <c r="G23" s="33"/>
      <c r="H23" s="33"/>
      <c r="I23" s="99" t="s">
        <v>27</v>
      </c>
      <c r="J23" s="26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4"/>
      <c r="C24" s="33"/>
      <c r="D24" s="33"/>
      <c r="E24" s="33"/>
      <c r="F24" s="33"/>
      <c r="G24" s="33"/>
      <c r="H24" s="33"/>
      <c r="I24" s="97"/>
      <c r="J24" s="33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34</v>
      </c>
      <c r="E25" s="33"/>
      <c r="F25" s="33"/>
      <c r="G25" s="33"/>
      <c r="H25" s="33"/>
      <c r="I25" s="99" t="s">
        <v>25</v>
      </c>
      <c r="J25" s="26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">
        <v>36</v>
      </c>
      <c r="F26" s="33"/>
      <c r="G26" s="33"/>
      <c r="H26" s="33"/>
      <c r="I26" s="99" t="s">
        <v>27</v>
      </c>
      <c r="J26" s="26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4"/>
      <c r="C27" s="33"/>
      <c r="D27" s="33"/>
      <c r="E27" s="33"/>
      <c r="F27" s="33"/>
      <c r="G27" s="33"/>
      <c r="H27" s="33"/>
      <c r="I27" s="97"/>
      <c r="J27" s="33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37</v>
      </c>
      <c r="E28" s="33"/>
      <c r="F28" s="33"/>
      <c r="G28" s="33"/>
      <c r="H28" s="33"/>
      <c r="I28" s="97"/>
      <c r="J28" s="33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101"/>
      <c r="C29" s="100"/>
      <c r="D29" s="100"/>
      <c r="E29" s="400" t="s">
        <v>3</v>
      </c>
      <c r="F29" s="400"/>
      <c r="G29" s="400"/>
      <c r="H29" s="400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4"/>
      <c r="C30" s="33"/>
      <c r="D30" s="33"/>
      <c r="E30" s="33"/>
      <c r="F30" s="33"/>
      <c r="G30" s="33"/>
      <c r="H30" s="33"/>
      <c r="I30" s="97"/>
      <c r="J30" s="33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4"/>
      <c r="C31" s="33"/>
      <c r="D31" s="62"/>
      <c r="E31" s="62"/>
      <c r="F31" s="62"/>
      <c r="G31" s="62"/>
      <c r="H31" s="62"/>
      <c r="I31" s="104"/>
      <c r="J31" s="62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4"/>
      <c r="C32" s="33"/>
      <c r="D32" s="105" t="s">
        <v>39</v>
      </c>
      <c r="E32" s="33"/>
      <c r="F32" s="33"/>
      <c r="G32" s="33"/>
      <c r="H32" s="33"/>
      <c r="I32" s="97"/>
      <c r="J32" s="67">
        <f>ROUND(J87, 2)</f>
        <v>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4"/>
      <c r="C33" s="33"/>
      <c r="D33" s="62"/>
      <c r="E33" s="62"/>
      <c r="F33" s="62"/>
      <c r="G33" s="62"/>
      <c r="H33" s="62"/>
      <c r="I33" s="104"/>
      <c r="J33" s="62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4"/>
      <c r="C34" s="33"/>
      <c r="D34" s="33"/>
      <c r="E34" s="33"/>
      <c r="F34" s="37" t="s">
        <v>41</v>
      </c>
      <c r="G34" s="33"/>
      <c r="H34" s="33"/>
      <c r="I34" s="106" t="s">
        <v>40</v>
      </c>
      <c r="J34" s="37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4"/>
      <c r="C35" s="33"/>
      <c r="D35" s="107" t="s">
        <v>43</v>
      </c>
      <c r="E35" s="28" t="s">
        <v>44</v>
      </c>
      <c r="F35" s="108">
        <f>ROUND((SUM(BE87:BE90)),  2)</f>
        <v>0</v>
      </c>
      <c r="G35" s="33"/>
      <c r="H35" s="33"/>
      <c r="I35" s="109">
        <v>0.21</v>
      </c>
      <c r="J35" s="108">
        <f>ROUND(((SUM(BE87:BE90))*I35),  2)</f>
        <v>0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4"/>
      <c r="C36" s="33"/>
      <c r="D36" s="33"/>
      <c r="E36" s="28" t="s">
        <v>45</v>
      </c>
      <c r="F36" s="108">
        <f>ROUND((SUM(BF87:BF90)),  2)</f>
        <v>0</v>
      </c>
      <c r="G36" s="33"/>
      <c r="H36" s="33"/>
      <c r="I36" s="109">
        <v>0.15</v>
      </c>
      <c r="J36" s="108">
        <f>ROUND(((SUM(BF87:BF90))*I36),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4"/>
      <c r="C37" s="33"/>
      <c r="D37" s="33"/>
      <c r="E37" s="28" t="s">
        <v>46</v>
      </c>
      <c r="F37" s="108">
        <f>ROUND((SUM(BG87:BG90)),  2)</f>
        <v>0</v>
      </c>
      <c r="G37" s="33"/>
      <c r="H37" s="33"/>
      <c r="I37" s="109">
        <v>0.21</v>
      </c>
      <c r="J37" s="108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4"/>
      <c r="C38" s="33"/>
      <c r="D38" s="33"/>
      <c r="E38" s="28" t="s">
        <v>47</v>
      </c>
      <c r="F38" s="108">
        <f>ROUND((SUM(BH87:BH90)),  2)</f>
        <v>0</v>
      </c>
      <c r="G38" s="33"/>
      <c r="H38" s="33"/>
      <c r="I38" s="109">
        <v>0.15</v>
      </c>
      <c r="J38" s="108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4"/>
      <c r="C39" s="33"/>
      <c r="D39" s="33"/>
      <c r="E39" s="28" t="s">
        <v>48</v>
      </c>
      <c r="F39" s="108">
        <f>ROUND((SUM(BI87:BI90)),  2)</f>
        <v>0</v>
      </c>
      <c r="G39" s="33"/>
      <c r="H39" s="33"/>
      <c r="I39" s="109">
        <v>0</v>
      </c>
      <c r="J39" s="108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4"/>
      <c r="C41" s="110"/>
      <c r="D41" s="111" t="s">
        <v>49</v>
      </c>
      <c r="E41" s="56"/>
      <c r="F41" s="56"/>
      <c r="G41" s="112" t="s">
        <v>50</v>
      </c>
      <c r="H41" s="113" t="s">
        <v>51</v>
      </c>
      <c r="I41" s="114"/>
      <c r="J41" s="115">
        <f>SUM(J32:J39)</f>
        <v>0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43"/>
      <c r="C42" s="44"/>
      <c r="D42" s="44"/>
      <c r="E42" s="44"/>
      <c r="F42" s="44"/>
      <c r="G42" s="44"/>
      <c r="H42" s="44"/>
      <c r="I42" s="117"/>
      <c r="J42" s="44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 x14ac:dyDescent="0.2">
      <c r="A46" s="33"/>
      <c r="B46" s="45"/>
      <c r="C46" s="46"/>
      <c r="D46" s="46"/>
      <c r="E46" s="46"/>
      <c r="F46" s="46"/>
      <c r="G46" s="46"/>
      <c r="H46" s="46"/>
      <c r="I46" s="118"/>
      <c r="J46" s="46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4"/>
      <c r="C47" s="22" t="s">
        <v>113</v>
      </c>
      <c r="D47" s="33"/>
      <c r="E47" s="33"/>
      <c r="F47" s="33"/>
      <c r="G47" s="33"/>
      <c r="H47" s="33"/>
      <c r="I47" s="97"/>
      <c r="J47" s="33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4"/>
      <c r="C48" s="33"/>
      <c r="D48" s="33"/>
      <c r="E48" s="33"/>
      <c r="F48" s="33"/>
      <c r="G48" s="33"/>
      <c r="H48" s="33"/>
      <c r="I48" s="97"/>
      <c r="J48" s="33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97"/>
      <c r="J49" s="33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4"/>
      <c r="C50" s="33"/>
      <c r="D50" s="33"/>
      <c r="E50" s="438" t="str">
        <f>E7</f>
        <v>SPOJOVACÍ LOGISTICKÉ A PROVOZNÍ KORIDORY A ZMĚNA PŘIPOJENÍ ČEZ DISTRIBUCE a.s</v>
      </c>
      <c r="F50" s="439"/>
      <c r="G50" s="439"/>
      <c r="H50" s="439"/>
      <c r="I50" s="97"/>
      <c r="J50" s="33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109</v>
      </c>
      <c r="I51" s="94"/>
      <c r="L51" s="21"/>
    </row>
    <row r="52" spans="1:47" s="2" customFormat="1" ht="16.399999999999999" customHeight="1" x14ac:dyDescent="0.2">
      <c r="A52" s="33"/>
      <c r="B52" s="34"/>
      <c r="C52" s="33"/>
      <c r="D52" s="33"/>
      <c r="E52" s="438" t="s">
        <v>110</v>
      </c>
      <c r="F52" s="437"/>
      <c r="G52" s="437"/>
      <c r="H52" s="437"/>
      <c r="I52" s="97"/>
      <c r="J52" s="33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111</v>
      </c>
      <c r="D53" s="33"/>
      <c r="E53" s="33"/>
      <c r="F53" s="33"/>
      <c r="G53" s="33"/>
      <c r="H53" s="33"/>
      <c r="I53" s="97"/>
      <c r="J53" s="33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4"/>
      <c r="C54" s="33"/>
      <c r="D54" s="33"/>
      <c r="E54" s="389" t="str">
        <f>E11</f>
        <v>SO 026.04 - Elektroinstalace - slaboproud</v>
      </c>
      <c r="F54" s="437"/>
      <c r="G54" s="437"/>
      <c r="H54" s="437"/>
      <c r="I54" s="97"/>
      <c r="J54" s="33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4"/>
      <c r="C55" s="33"/>
      <c r="D55" s="33"/>
      <c r="E55" s="33"/>
      <c r="F55" s="33"/>
      <c r="G55" s="33"/>
      <c r="H55" s="33"/>
      <c r="I55" s="97"/>
      <c r="J55" s="33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>Oblastní nemocnice Náchod</v>
      </c>
      <c r="G56" s="33"/>
      <c r="H56" s="33"/>
      <c r="I56" s="99" t="s">
        <v>23</v>
      </c>
      <c r="J56" s="51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4"/>
      <c r="C57" s="33"/>
      <c r="D57" s="33"/>
      <c r="E57" s="33"/>
      <c r="F57" s="33"/>
      <c r="G57" s="33"/>
      <c r="H57" s="33"/>
      <c r="I57" s="97"/>
      <c r="J57" s="33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4"/>
      <c r="C58" s="28" t="s">
        <v>24</v>
      </c>
      <c r="D58" s="33"/>
      <c r="E58" s="33"/>
      <c r="F58" s="26" t="str">
        <f>E17</f>
        <v>Královéhradecký kraj</v>
      </c>
      <c r="G58" s="33"/>
      <c r="H58" s="33"/>
      <c r="I58" s="99" t="s">
        <v>30</v>
      </c>
      <c r="J58" s="31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99" t="s">
        <v>34</v>
      </c>
      <c r="J59" s="31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4"/>
      <c r="C60" s="33"/>
      <c r="D60" s="33"/>
      <c r="E60" s="33"/>
      <c r="F60" s="33"/>
      <c r="G60" s="33"/>
      <c r="H60" s="33"/>
      <c r="I60" s="97"/>
      <c r="J60" s="33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19" t="s">
        <v>114</v>
      </c>
      <c r="D61" s="110"/>
      <c r="E61" s="110"/>
      <c r="F61" s="110"/>
      <c r="G61" s="110"/>
      <c r="H61" s="110"/>
      <c r="I61" s="120"/>
      <c r="J61" s="121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4"/>
      <c r="C62" s="33"/>
      <c r="D62" s="33"/>
      <c r="E62" s="33"/>
      <c r="F62" s="33"/>
      <c r="G62" s="33"/>
      <c r="H62" s="33"/>
      <c r="I62" s="97"/>
      <c r="J62" s="33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22" t="s">
        <v>71</v>
      </c>
      <c r="D63" s="33"/>
      <c r="E63" s="33"/>
      <c r="F63" s="33"/>
      <c r="G63" s="33"/>
      <c r="H63" s="33"/>
      <c r="I63" s="97"/>
      <c r="J63" s="67">
        <f>J87</f>
        <v>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123"/>
      <c r="D64" s="124" t="s">
        <v>184</v>
      </c>
      <c r="E64" s="125"/>
      <c r="F64" s="125"/>
      <c r="G64" s="125"/>
      <c r="H64" s="125"/>
      <c r="I64" s="126"/>
      <c r="J64" s="127">
        <f>J88</f>
        <v>0</v>
      </c>
      <c r="L64" s="123"/>
    </row>
    <row r="65" spans="1:31" s="10" customFormat="1" ht="19.899999999999999" customHeight="1" x14ac:dyDescent="0.2">
      <c r="B65" s="128"/>
      <c r="D65" s="129" t="s">
        <v>185</v>
      </c>
      <c r="E65" s="130"/>
      <c r="F65" s="130"/>
      <c r="G65" s="130"/>
      <c r="H65" s="130"/>
      <c r="I65" s="131"/>
      <c r="J65" s="132">
        <f>J89</f>
        <v>0</v>
      </c>
      <c r="L65" s="128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97"/>
      <c r="J66" s="33"/>
      <c r="K66" s="33"/>
      <c r="L66" s="9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7" customHeight="1" x14ac:dyDescent="0.2">
      <c r="A67" s="33"/>
      <c r="B67" s="43"/>
      <c r="C67" s="44"/>
      <c r="D67" s="44"/>
      <c r="E67" s="44"/>
      <c r="F67" s="44"/>
      <c r="G67" s="44"/>
      <c r="H67" s="44"/>
      <c r="I67" s="117"/>
      <c r="J67" s="44"/>
      <c r="K67" s="44"/>
      <c r="L67" s="9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7" customHeight="1" x14ac:dyDescent="0.2">
      <c r="A71" s="33"/>
      <c r="B71" s="45"/>
      <c r="C71" s="46"/>
      <c r="D71" s="46"/>
      <c r="E71" s="46"/>
      <c r="F71" s="46"/>
      <c r="G71" s="46"/>
      <c r="H71" s="46"/>
      <c r="I71" s="118"/>
      <c r="J71" s="46"/>
      <c r="K71" s="46"/>
      <c r="L71" s="9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5" customHeight="1" x14ac:dyDescent="0.2">
      <c r="A72" s="33"/>
      <c r="B72" s="34"/>
      <c r="C72" s="22" t="s">
        <v>122</v>
      </c>
      <c r="D72" s="33"/>
      <c r="E72" s="33"/>
      <c r="F72" s="33"/>
      <c r="G72" s="33"/>
      <c r="H72" s="33"/>
      <c r="I72" s="97"/>
      <c r="J72" s="33"/>
      <c r="K72" s="33"/>
      <c r="L72" s="9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7" customHeight="1" x14ac:dyDescent="0.2">
      <c r="A73" s="33"/>
      <c r="B73" s="34"/>
      <c r="C73" s="33"/>
      <c r="D73" s="33"/>
      <c r="E73" s="33"/>
      <c r="F73" s="33"/>
      <c r="G73" s="33"/>
      <c r="H73" s="33"/>
      <c r="I73" s="97"/>
      <c r="J73" s="33"/>
      <c r="K73" s="33"/>
      <c r="L73" s="9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97"/>
      <c r="J74" s="33"/>
      <c r="K74" s="33"/>
      <c r="L74" s="9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2.4" customHeight="1" x14ac:dyDescent="0.2">
      <c r="A75" s="33"/>
      <c r="B75" s="34"/>
      <c r="C75" s="33"/>
      <c r="D75" s="33"/>
      <c r="E75" s="438" t="str">
        <f>E7</f>
        <v>SPOJOVACÍ LOGISTICKÉ A PROVOZNÍ KORIDORY A ZMĚNA PŘIPOJENÍ ČEZ DISTRIBUCE a.s</v>
      </c>
      <c r="F75" s="439"/>
      <c r="G75" s="439"/>
      <c r="H75" s="439"/>
      <c r="I75" s="97"/>
      <c r="J75" s="33"/>
      <c r="K75" s="33"/>
      <c r="L75" s="9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109</v>
      </c>
      <c r="I76" s="94"/>
      <c r="L76" s="21"/>
    </row>
    <row r="77" spans="1:31" s="2" customFormat="1" ht="16.399999999999999" customHeight="1" x14ac:dyDescent="0.2">
      <c r="A77" s="33"/>
      <c r="B77" s="34"/>
      <c r="C77" s="33"/>
      <c r="D77" s="33"/>
      <c r="E77" s="438" t="s">
        <v>110</v>
      </c>
      <c r="F77" s="437"/>
      <c r="G77" s="437"/>
      <c r="H77" s="437"/>
      <c r="I77" s="97"/>
      <c r="J77" s="33"/>
      <c r="K77" s="33"/>
      <c r="L77" s="9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111</v>
      </c>
      <c r="D78" s="33"/>
      <c r="E78" s="33"/>
      <c r="F78" s="33"/>
      <c r="G78" s="33"/>
      <c r="H78" s="33"/>
      <c r="I78" s="97"/>
      <c r="J78" s="33"/>
      <c r="K78" s="33"/>
      <c r="L78" s="9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399999999999999" customHeight="1" x14ac:dyDescent="0.2">
      <c r="A79" s="33"/>
      <c r="B79" s="34"/>
      <c r="C79" s="33"/>
      <c r="D79" s="33"/>
      <c r="E79" s="389" t="str">
        <f>E11</f>
        <v>SO 026.04 - Elektroinstalace - slaboproud</v>
      </c>
      <c r="F79" s="437"/>
      <c r="G79" s="437"/>
      <c r="H79" s="437"/>
      <c r="I79" s="97"/>
      <c r="J79" s="33"/>
      <c r="K79" s="33"/>
      <c r="L79" s="9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7" customHeight="1" x14ac:dyDescent="0.2">
      <c r="A80" s="33"/>
      <c r="B80" s="34"/>
      <c r="C80" s="33"/>
      <c r="D80" s="33"/>
      <c r="E80" s="33"/>
      <c r="F80" s="33"/>
      <c r="G80" s="33"/>
      <c r="H80" s="33"/>
      <c r="I80" s="97"/>
      <c r="J80" s="33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>Oblastní nemocnice Náchod</v>
      </c>
      <c r="G81" s="33"/>
      <c r="H81" s="33"/>
      <c r="I81" s="99" t="s">
        <v>23</v>
      </c>
      <c r="J81" s="51" t="str">
        <f>IF(J14="","",J14)</f>
        <v>Vyplň údaj</v>
      </c>
      <c r="K81" s="33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7" customHeight="1" x14ac:dyDescent="0.2">
      <c r="A82" s="33"/>
      <c r="B82" s="34"/>
      <c r="C82" s="33"/>
      <c r="D82" s="33"/>
      <c r="E82" s="33"/>
      <c r="F82" s="33"/>
      <c r="G82" s="33"/>
      <c r="H82" s="33"/>
      <c r="I82" s="97"/>
      <c r="J82" s="33"/>
      <c r="K82" s="33"/>
      <c r="L82" s="9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4" customHeight="1" x14ac:dyDescent="0.2">
      <c r="A83" s="33"/>
      <c r="B83" s="34"/>
      <c r="C83" s="28" t="s">
        <v>24</v>
      </c>
      <c r="D83" s="33"/>
      <c r="E83" s="33"/>
      <c r="F83" s="26" t="str">
        <f>E17</f>
        <v>Královéhradecký kraj</v>
      </c>
      <c r="G83" s="33"/>
      <c r="H83" s="33"/>
      <c r="I83" s="99" t="s">
        <v>30</v>
      </c>
      <c r="J83" s="31" t="str">
        <f>E23</f>
        <v>Proxion s.r.o.</v>
      </c>
      <c r="K83" s="33"/>
      <c r="L83" s="9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4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99" t="s">
        <v>34</v>
      </c>
      <c r="J84" s="31" t="str">
        <f>E26</f>
        <v>Ivan Mezera</v>
      </c>
      <c r="K84" s="33"/>
      <c r="L84" s="9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4" customHeight="1" x14ac:dyDescent="0.2">
      <c r="A85" s="33"/>
      <c r="B85" s="34"/>
      <c r="C85" s="33"/>
      <c r="D85" s="33"/>
      <c r="E85" s="33"/>
      <c r="F85" s="33"/>
      <c r="G85" s="33"/>
      <c r="H85" s="33"/>
      <c r="I85" s="97"/>
      <c r="J85" s="33"/>
      <c r="K85" s="33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33"/>
      <c r="B86" s="134"/>
      <c r="C86" s="135" t="s">
        <v>123</v>
      </c>
      <c r="D86" s="136" t="s">
        <v>58</v>
      </c>
      <c r="E86" s="136" t="s">
        <v>54</v>
      </c>
      <c r="F86" s="136" t="s">
        <v>55</v>
      </c>
      <c r="G86" s="136" t="s">
        <v>124</v>
      </c>
      <c r="H86" s="136" t="s">
        <v>125</v>
      </c>
      <c r="I86" s="137" t="s">
        <v>126</v>
      </c>
      <c r="J86" s="138" t="s">
        <v>115</v>
      </c>
      <c r="K86" s="139" t="s">
        <v>127</v>
      </c>
      <c r="L86" s="140"/>
      <c r="M86" s="58" t="s">
        <v>3</v>
      </c>
      <c r="N86" s="59" t="s">
        <v>43</v>
      </c>
      <c r="O86" s="59" t="s">
        <v>128</v>
      </c>
      <c r="P86" s="59" t="s">
        <v>129</v>
      </c>
      <c r="Q86" s="59" t="s">
        <v>130</v>
      </c>
      <c r="R86" s="59" t="s">
        <v>131</v>
      </c>
      <c r="S86" s="59" t="s">
        <v>132</v>
      </c>
      <c r="T86" s="60" t="s">
        <v>133</v>
      </c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</row>
    <row r="87" spans="1:65" s="2" customFormat="1" ht="22.9" customHeight="1" x14ac:dyDescent="0.35">
      <c r="A87" s="33"/>
      <c r="B87" s="34"/>
      <c r="C87" s="65" t="s">
        <v>134</v>
      </c>
      <c r="D87" s="33"/>
      <c r="E87" s="33"/>
      <c r="F87" s="33"/>
      <c r="G87" s="33"/>
      <c r="H87" s="33"/>
      <c r="I87" s="97"/>
      <c r="J87" s="141">
        <f>BK87</f>
        <v>0</v>
      </c>
      <c r="K87" s="33"/>
      <c r="L87" s="34"/>
      <c r="M87" s="61"/>
      <c r="N87" s="52"/>
      <c r="O87" s="62"/>
      <c r="P87" s="142">
        <f>P88</f>
        <v>0</v>
      </c>
      <c r="Q87" s="62"/>
      <c r="R87" s="142">
        <f>R88</f>
        <v>0</v>
      </c>
      <c r="S87" s="62"/>
      <c r="T87" s="143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116</v>
      </c>
      <c r="BK87" s="144">
        <f>BK88</f>
        <v>0</v>
      </c>
    </row>
    <row r="88" spans="1:65" s="12" customFormat="1" ht="25.9" customHeight="1" x14ac:dyDescent="0.35">
      <c r="B88" s="145"/>
      <c r="D88" s="146" t="s">
        <v>72</v>
      </c>
      <c r="E88" s="147" t="s">
        <v>330</v>
      </c>
      <c r="F88" s="147" t="s">
        <v>651</v>
      </c>
      <c r="I88" s="148"/>
      <c r="J88" s="149">
        <f>BK88</f>
        <v>0</v>
      </c>
      <c r="L88" s="145"/>
      <c r="M88" s="150"/>
      <c r="N88" s="151"/>
      <c r="O88" s="151"/>
      <c r="P88" s="152">
        <f>P89</f>
        <v>0</v>
      </c>
      <c r="Q88" s="151"/>
      <c r="R88" s="152">
        <f>R89</f>
        <v>0</v>
      </c>
      <c r="S88" s="151"/>
      <c r="T88" s="153">
        <f>T89</f>
        <v>0</v>
      </c>
      <c r="AR88" s="146" t="s">
        <v>148</v>
      </c>
      <c r="AT88" s="154" t="s">
        <v>72</v>
      </c>
      <c r="AU88" s="154" t="s">
        <v>73</v>
      </c>
      <c r="AY88" s="146" t="s">
        <v>138</v>
      </c>
      <c r="BK88" s="155">
        <f>BK89</f>
        <v>0</v>
      </c>
    </row>
    <row r="89" spans="1:65" s="12" customFormat="1" ht="22.9" customHeight="1" x14ac:dyDescent="0.25">
      <c r="B89" s="145"/>
      <c r="D89" s="146" t="s">
        <v>72</v>
      </c>
      <c r="E89" s="171" t="s">
        <v>652</v>
      </c>
      <c r="F89" s="171" t="s">
        <v>653</v>
      </c>
      <c r="I89" s="148"/>
      <c r="J89" s="172">
        <f>BK89</f>
        <v>0</v>
      </c>
      <c r="L89" s="145"/>
      <c r="M89" s="150"/>
      <c r="N89" s="151"/>
      <c r="O89" s="151"/>
      <c r="P89" s="152">
        <f>P90</f>
        <v>0</v>
      </c>
      <c r="Q89" s="151"/>
      <c r="R89" s="152">
        <f>R90</f>
        <v>0</v>
      </c>
      <c r="S89" s="151"/>
      <c r="T89" s="153">
        <f>T90</f>
        <v>0</v>
      </c>
      <c r="AR89" s="146" t="s">
        <v>148</v>
      </c>
      <c r="AT89" s="154" t="s">
        <v>72</v>
      </c>
      <c r="AU89" s="154" t="s">
        <v>80</v>
      </c>
      <c r="AY89" s="146" t="s">
        <v>138</v>
      </c>
      <c r="BK89" s="155">
        <f>BK90</f>
        <v>0</v>
      </c>
    </row>
    <row r="90" spans="1:65" s="2" customFormat="1" ht="21" customHeight="1" x14ac:dyDescent="0.2">
      <c r="A90" s="33"/>
      <c r="B90" s="156"/>
      <c r="C90" s="157" t="s">
        <v>80</v>
      </c>
      <c r="D90" s="157" t="s">
        <v>139</v>
      </c>
      <c r="E90" s="158" t="s">
        <v>678</v>
      </c>
      <c r="F90" s="159" t="s">
        <v>679</v>
      </c>
      <c r="G90" s="160" t="s">
        <v>142</v>
      </c>
      <c r="H90" s="161">
        <v>1</v>
      </c>
      <c r="I90" s="162"/>
      <c r="J90" s="163">
        <f>ROUND(I90*H90,2)</f>
        <v>0</v>
      </c>
      <c r="K90" s="164"/>
      <c r="L90" s="34"/>
      <c r="M90" s="173" t="s">
        <v>3</v>
      </c>
      <c r="N90" s="174" t="s">
        <v>44</v>
      </c>
      <c r="O90" s="175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522</v>
      </c>
      <c r="AT90" s="169" t="s">
        <v>139</v>
      </c>
      <c r="AU90" s="169" t="s">
        <v>82</v>
      </c>
      <c r="AY90" s="18" t="s">
        <v>138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8" t="s">
        <v>80</v>
      </c>
      <c r="BK90" s="170">
        <f>ROUND(I90*H90,2)</f>
        <v>0</v>
      </c>
      <c r="BL90" s="18" t="s">
        <v>522</v>
      </c>
      <c r="BM90" s="169" t="s">
        <v>680</v>
      </c>
    </row>
    <row r="91" spans="1:65" s="2" customFormat="1" ht="7" customHeight="1" x14ac:dyDescent="0.2">
      <c r="A91" s="33"/>
      <c r="B91" s="43"/>
      <c r="C91" s="44"/>
      <c r="D91" s="44"/>
      <c r="E91" s="44"/>
      <c r="F91" s="44"/>
      <c r="G91" s="44"/>
      <c r="H91" s="44"/>
      <c r="I91" s="117"/>
      <c r="J91" s="44"/>
      <c r="K91" s="44"/>
      <c r="L91" s="34"/>
      <c r="M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</sheetData>
  <autoFilter ref="C86:K90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91"/>
  <sheetViews>
    <sheetView showGridLines="0" topLeftCell="A31" workbookViewId="0">
      <selection activeCell="AL49" sqref="AL49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101</v>
      </c>
    </row>
    <row r="3" spans="1:46" s="1" customFormat="1" ht="7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82</v>
      </c>
    </row>
    <row r="4" spans="1:46" s="1" customFormat="1" ht="25" customHeight="1" x14ac:dyDescent="0.2">
      <c r="B4" s="21"/>
      <c r="D4" s="22" t="s">
        <v>108</v>
      </c>
      <c r="I4" s="94"/>
      <c r="L4" s="21"/>
      <c r="M4" s="96" t="s">
        <v>11</v>
      </c>
      <c r="AT4" s="18" t="s">
        <v>4</v>
      </c>
    </row>
    <row r="5" spans="1:46" s="1" customFormat="1" ht="7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17</v>
      </c>
      <c r="I6" s="94"/>
      <c r="L6" s="21"/>
    </row>
    <row r="7" spans="1:46" s="1" customFormat="1" ht="22.4" customHeight="1" x14ac:dyDescent="0.2">
      <c r="B7" s="21"/>
      <c r="E7" s="438" t="str">
        <f>'Rekapitulace stavby'!K6</f>
        <v>SPOJOVACÍ LOGISTICKÉ A PROVOZNÍ KORIDORY A ZMĚNA PŘIPOJENÍ ČEZ DISTRIBUCE a.s</v>
      </c>
      <c r="F7" s="439"/>
      <c r="G7" s="439"/>
      <c r="H7" s="439"/>
      <c r="I7" s="94"/>
      <c r="L7" s="21"/>
    </row>
    <row r="8" spans="1:46" s="1" customFormat="1" ht="12" customHeight="1" x14ac:dyDescent="0.2">
      <c r="B8" s="21"/>
      <c r="D8" s="28" t="s">
        <v>109</v>
      </c>
      <c r="I8" s="94"/>
      <c r="L8" s="21"/>
    </row>
    <row r="9" spans="1:46" s="2" customFormat="1" ht="16.399999999999999" customHeight="1" x14ac:dyDescent="0.2">
      <c r="A9" s="33"/>
      <c r="B9" s="34"/>
      <c r="C9" s="33"/>
      <c r="D9" s="33"/>
      <c r="E9" s="438" t="s">
        <v>110</v>
      </c>
      <c r="F9" s="437"/>
      <c r="G9" s="437"/>
      <c r="H9" s="437"/>
      <c r="I9" s="97"/>
      <c r="J9" s="33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111</v>
      </c>
      <c r="E10" s="33"/>
      <c r="F10" s="33"/>
      <c r="G10" s="33"/>
      <c r="H10" s="33"/>
      <c r="I10" s="97"/>
      <c r="J10" s="33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4"/>
      <c r="C11" s="33"/>
      <c r="D11" s="33"/>
      <c r="E11" s="389" t="s">
        <v>885</v>
      </c>
      <c r="F11" s="437"/>
      <c r="G11" s="437"/>
      <c r="H11" s="437"/>
      <c r="I11" s="97"/>
      <c r="J11" s="33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97"/>
      <c r="J12" s="33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99" t="s">
        <v>20</v>
      </c>
      <c r="J13" s="26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99" t="s">
        <v>23</v>
      </c>
      <c r="J14" s="29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97"/>
      <c r="J15" s="33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99" t="s">
        <v>25</v>
      </c>
      <c r="J16" s="26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99" t="s">
        <v>27</v>
      </c>
      <c r="J17" s="26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4"/>
      <c r="C18" s="33"/>
      <c r="D18" s="33"/>
      <c r="E18" s="33"/>
      <c r="F18" s="33"/>
      <c r="G18" s="33"/>
      <c r="H18" s="33"/>
      <c r="I18" s="97"/>
      <c r="J18" s="33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99" t="s">
        <v>25</v>
      </c>
      <c r="J19" s="29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440" t="str">
        <f>'Rekapitulace stavby'!E15</f>
        <v>Vyplň údaj</v>
      </c>
      <c r="F20" s="395"/>
      <c r="G20" s="395"/>
      <c r="H20" s="395"/>
      <c r="I20" s="99" t="s">
        <v>27</v>
      </c>
      <c r="J20" s="29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4"/>
      <c r="C21" s="33"/>
      <c r="D21" s="33"/>
      <c r="E21" s="33"/>
      <c r="F21" s="33"/>
      <c r="G21" s="33"/>
      <c r="H21" s="33"/>
      <c r="I21" s="97"/>
      <c r="J21" s="33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99" t="s">
        <v>25</v>
      </c>
      <c r="J22" s="26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32</v>
      </c>
      <c r="F23" s="33"/>
      <c r="G23" s="33"/>
      <c r="H23" s="33"/>
      <c r="I23" s="99" t="s">
        <v>27</v>
      </c>
      <c r="J23" s="26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4"/>
      <c r="C24" s="33"/>
      <c r="D24" s="33"/>
      <c r="E24" s="33"/>
      <c r="F24" s="33"/>
      <c r="G24" s="33"/>
      <c r="H24" s="33"/>
      <c r="I24" s="97"/>
      <c r="J24" s="33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34</v>
      </c>
      <c r="E25" s="33"/>
      <c r="F25" s="33"/>
      <c r="G25" s="33"/>
      <c r="H25" s="33"/>
      <c r="I25" s="99" t="s">
        <v>25</v>
      </c>
      <c r="J25" s="26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">
        <v>36</v>
      </c>
      <c r="F26" s="33"/>
      <c r="G26" s="33"/>
      <c r="H26" s="33"/>
      <c r="I26" s="99" t="s">
        <v>27</v>
      </c>
      <c r="J26" s="26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4"/>
      <c r="C27" s="33"/>
      <c r="D27" s="33"/>
      <c r="E27" s="33"/>
      <c r="F27" s="33"/>
      <c r="G27" s="33"/>
      <c r="H27" s="33"/>
      <c r="I27" s="97"/>
      <c r="J27" s="33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37</v>
      </c>
      <c r="E28" s="33"/>
      <c r="F28" s="33"/>
      <c r="G28" s="33"/>
      <c r="H28" s="33"/>
      <c r="I28" s="97"/>
      <c r="J28" s="33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101"/>
      <c r="C29" s="100"/>
      <c r="D29" s="100"/>
      <c r="E29" s="400" t="s">
        <v>3</v>
      </c>
      <c r="F29" s="400"/>
      <c r="G29" s="400"/>
      <c r="H29" s="400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4"/>
      <c r="C30" s="33"/>
      <c r="D30" s="33"/>
      <c r="E30" s="33"/>
      <c r="F30" s="33"/>
      <c r="G30" s="33"/>
      <c r="H30" s="33"/>
      <c r="I30" s="97"/>
      <c r="J30" s="33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4"/>
      <c r="C31" s="33"/>
      <c r="D31" s="62"/>
      <c r="E31" s="62"/>
      <c r="F31" s="62"/>
      <c r="G31" s="62"/>
      <c r="H31" s="62"/>
      <c r="I31" s="104"/>
      <c r="J31" s="62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4"/>
      <c r="C32" s="33"/>
      <c r="D32" s="105" t="s">
        <v>39</v>
      </c>
      <c r="E32" s="33"/>
      <c r="F32" s="33"/>
      <c r="G32" s="33"/>
      <c r="H32" s="33"/>
      <c r="I32" s="97"/>
      <c r="J32" s="67">
        <f>ROUND(J87, 2)</f>
        <v>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4"/>
      <c r="C33" s="33"/>
      <c r="D33" s="62"/>
      <c r="E33" s="62"/>
      <c r="F33" s="62"/>
      <c r="G33" s="62"/>
      <c r="H33" s="62"/>
      <c r="I33" s="104"/>
      <c r="J33" s="62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4"/>
      <c r="C34" s="33"/>
      <c r="D34" s="33"/>
      <c r="E34" s="33"/>
      <c r="F34" s="37" t="s">
        <v>41</v>
      </c>
      <c r="G34" s="33"/>
      <c r="H34" s="33"/>
      <c r="I34" s="106" t="s">
        <v>40</v>
      </c>
      <c r="J34" s="37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4"/>
      <c r="C35" s="33"/>
      <c r="D35" s="107" t="s">
        <v>43</v>
      </c>
      <c r="E35" s="28" t="s">
        <v>44</v>
      </c>
      <c r="F35" s="108">
        <f>ROUND((SUM(BE87:BE90)),  2)</f>
        <v>0</v>
      </c>
      <c r="G35" s="33"/>
      <c r="H35" s="33"/>
      <c r="I35" s="109">
        <v>0.21</v>
      </c>
      <c r="J35" s="108">
        <f>ROUND(((SUM(BE87:BE90))*I35),  2)</f>
        <v>0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4"/>
      <c r="C36" s="33"/>
      <c r="D36" s="33"/>
      <c r="E36" s="28" t="s">
        <v>45</v>
      </c>
      <c r="F36" s="108">
        <f>ROUND((SUM(BF87:BF90)),  2)</f>
        <v>0</v>
      </c>
      <c r="G36" s="33"/>
      <c r="H36" s="33"/>
      <c r="I36" s="109">
        <v>0.15</v>
      </c>
      <c r="J36" s="108">
        <f>ROUND(((SUM(BF87:BF90))*I36),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4"/>
      <c r="C37" s="33"/>
      <c r="D37" s="33"/>
      <c r="E37" s="28" t="s">
        <v>46</v>
      </c>
      <c r="F37" s="108">
        <f>ROUND((SUM(BG87:BG90)),  2)</f>
        <v>0</v>
      </c>
      <c r="G37" s="33"/>
      <c r="H37" s="33"/>
      <c r="I37" s="109">
        <v>0.21</v>
      </c>
      <c r="J37" s="108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4"/>
      <c r="C38" s="33"/>
      <c r="D38" s="33"/>
      <c r="E38" s="28" t="s">
        <v>47</v>
      </c>
      <c r="F38" s="108">
        <f>ROUND((SUM(BH87:BH90)),  2)</f>
        <v>0</v>
      </c>
      <c r="G38" s="33"/>
      <c r="H38" s="33"/>
      <c r="I38" s="109">
        <v>0.15</v>
      </c>
      <c r="J38" s="108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4"/>
      <c r="C39" s="33"/>
      <c r="D39" s="33"/>
      <c r="E39" s="28" t="s">
        <v>48</v>
      </c>
      <c r="F39" s="108">
        <f>ROUND((SUM(BI87:BI90)),  2)</f>
        <v>0</v>
      </c>
      <c r="G39" s="33"/>
      <c r="H39" s="33"/>
      <c r="I39" s="109">
        <v>0</v>
      </c>
      <c r="J39" s="108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4"/>
      <c r="C41" s="110"/>
      <c r="D41" s="111" t="s">
        <v>49</v>
      </c>
      <c r="E41" s="56"/>
      <c r="F41" s="56"/>
      <c r="G41" s="112" t="s">
        <v>50</v>
      </c>
      <c r="H41" s="113" t="s">
        <v>51</v>
      </c>
      <c r="I41" s="114"/>
      <c r="J41" s="115">
        <f>SUM(J32:J39)</f>
        <v>0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43"/>
      <c r="C42" s="44"/>
      <c r="D42" s="44"/>
      <c r="E42" s="44"/>
      <c r="F42" s="44"/>
      <c r="G42" s="44"/>
      <c r="H42" s="44"/>
      <c r="I42" s="117"/>
      <c r="J42" s="44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 x14ac:dyDescent="0.2">
      <c r="A46" s="33"/>
      <c r="B46" s="45"/>
      <c r="C46" s="46"/>
      <c r="D46" s="46"/>
      <c r="E46" s="46"/>
      <c r="F46" s="46"/>
      <c r="G46" s="46"/>
      <c r="H46" s="46"/>
      <c r="I46" s="118"/>
      <c r="J46" s="46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4"/>
      <c r="C47" s="22" t="s">
        <v>113</v>
      </c>
      <c r="D47" s="33"/>
      <c r="E47" s="33"/>
      <c r="F47" s="33"/>
      <c r="G47" s="33"/>
      <c r="H47" s="33"/>
      <c r="I47" s="97"/>
      <c r="J47" s="33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4"/>
      <c r="C48" s="33"/>
      <c r="D48" s="33"/>
      <c r="E48" s="33"/>
      <c r="F48" s="33"/>
      <c r="G48" s="33"/>
      <c r="H48" s="33"/>
      <c r="I48" s="97"/>
      <c r="J48" s="33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97"/>
      <c r="J49" s="33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4"/>
      <c r="C50" s="33"/>
      <c r="D50" s="33"/>
      <c r="E50" s="438" t="str">
        <f>E7</f>
        <v>SPOJOVACÍ LOGISTICKÉ A PROVOZNÍ KORIDORY A ZMĚNA PŘIPOJENÍ ČEZ DISTRIBUCE a.s</v>
      </c>
      <c r="F50" s="439"/>
      <c r="G50" s="439"/>
      <c r="H50" s="439"/>
      <c r="I50" s="97"/>
      <c r="J50" s="33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109</v>
      </c>
      <c r="I51" s="94"/>
      <c r="L51" s="21"/>
    </row>
    <row r="52" spans="1:47" s="2" customFormat="1" ht="16.399999999999999" customHeight="1" x14ac:dyDescent="0.2">
      <c r="A52" s="33"/>
      <c r="B52" s="34"/>
      <c r="C52" s="33"/>
      <c r="D52" s="33"/>
      <c r="E52" s="438" t="s">
        <v>110</v>
      </c>
      <c r="F52" s="437"/>
      <c r="G52" s="437"/>
      <c r="H52" s="437"/>
      <c r="I52" s="97"/>
      <c r="J52" s="33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111</v>
      </c>
      <c r="D53" s="33"/>
      <c r="E53" s="33"/>
      <c r="F53" s="33"/>
      <c r="G53" s="33"/>
      <c r="H53" s="33"/>
      <c r="I53" s="97"/>
      <c r="J53" s="33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4"/>
      <c r="C54" s="33"/>
      <c r="D54" s="33"/>
      <c r="E54" s="389" t="str">
        <f>E11</f>
        <v>SO 026.05 - Vzduchotechnika a chlazení</v>
      </c>
      <c r="F54" s="437"/>
      <c r="G54" s="437"/>
      <c r="H54" s="437"/>
      <c r="I54" s="97"/>
      <c r="J54" s="33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4"/>
      <c r="C55" s="33"/>
      <c r="D55" s="33"/>
      <c r="E55" s="33"/>
      <c r="F55" s="33"/>
      <c r="G55" s="33"/>
      <c r="H55" s="33"/>
      <c r="I55" s="97"/>
      <c r="J55" s="33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>Oblastní nemocnice Náchod</v>
      </c>
      <c r="G56" s="33"/>
      <c r="H56" s="33"/>
      <c r="I56" s="99" t="s">
        <v>23</v>
      </c>
      <c r="J56" s="51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4"/>
      <c r="C57" s="33"/>
      <c r="D57" s="33"/>
      <c r="E57" s="33"/>
      <c r="F57" s="33"/>
      <c r="G57" s="33"/>
      <c r="H57" s="33"/>
      <c r="I57" s="97"/>
      <c r="J57" s="33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4"/>
      <c r="C58" s="28" t="s">
        <v>24</v>
      </c>
      <c r="D58" s="33"/>
      <c r="E58" s="33"/>
      <c r="F58" s="26" t="str">
        <f>E17</f>
        <v>Královéhradecký kraj</v>
      </c>
      <c r="G58" s="33"/>
      <c r="H58" s="33"/>
      <c r="I58" s="99" t="s">
        <v>30</v>
      </c>
      <c r="J58" s="31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99" t="s">
        <v>34</v>
      </c>
      <c r="J59" s="31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4"/>
      <c r="C60" s="33"/>
      <c r="D60" s="33"/>
      <c r="E60" s="33"/>
      <c r="F60" s="33"/>
      <c r="G60" s="33"/>
      <c r="H60" s="33"/>
      <c r="I60" s="97"/>
      <c r="J60" s="33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19" t="s">
        <v>114</v>
      </c>
      <c r="D61" s="110"/>
      <c r="E61" s="110"/>
      <c r="F61" s="110"/>
      <c r="G61" s="110"/>
      <c r="H61" s="110"/>
      <c r="I61" s="120"/>
      <c r="J61" s="121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4"/>
      <c r="C62" s="33"/>
      <c r="D62" s="33"/>
      <c r="E62" s="33"/>
      <c r="F62" s="33"/>
      <c r="G62" s="33"/>
      <c r="H62" s="33"/>
      <c r="I62" s="97"/>
      <c r="J62" s="33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22" t="s">
        <v>71</v>
      </c>
      <c r="D63" s="33"/>
      <c r="E63" s="33"/>
      <c r="F63" s="33"/>
      <c r="G63" s="33"/>
      <c r="H63" s="33"/>
      <c r="I63" s="97"/>
      <c r="J63" s="67">
        <f>J87</f>
        <v>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123"/>
      <c r="D64" s="124" t="s">
        <v>184</v>
      </c>
      <c r="E64" s="125"/>
      <c r="F64" s="125"/>
      <c r="G64" s="125"/>
      <c r="H64" s="125"/>
      <c r="I64" s="126"/>
      <c r="J64" s="127">
        <f>J88</f>
        <v>0</v>
      </c>
      <c r="L64" s="123"/>
    </row>
    <row r="65" spans="1:31" s="10" customFormat="1" ht="19.899999999999999" customHeight="1" x14ac:dyDescent="0.2">
      <c r="B65" s="128"/>
      <c r="D65" s="129" t="s">
        <v>681</v>
      </c>
      <c r="E65" s="130"/>
      <c r="F65" s="130"/>
      <c r="G65" s="130"/>
      <c r="H65" s="130"/>
      <c r="I65" s="131"/>
      <c r="J65" s="132">
        <f>J89</f>
        <v>0</v>
      </c>
      <c r="L65" s="128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97"/>
      <c r="J66" s="33"/>
      <c r="K66" s="33"/>
      <c r="L66" s="9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7" customHeight="1" x14ac:dyDescent="0.2">
      <c r="A67" s="33"/>
      <c r="B67" s="43"/>
      <c r="C67" s="44"/>
      <c r="D67" s="44"/>
      <c r="E67" s="44"/>
      <c r="F67" s="44"/>
      <c r="G67" s="44"/>
      <c r="H67" s="44"/>
      <c r="I67" s="117"/>
      <c r="J67" s="44"/>
      <c r="K67" s="44"/>
      <c r="L67" s="9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7" customHeight="1" x14ac:dyDescent="0.2">
      <c r="A71" s="33"/>
      <c r="B71" s="45"/>
      <c r="C71" s="46"/>
      <c r="D71" s="46"/>
      <c r="E71" s="46"/>
      <c r="F71" s="46"/>
      <c r="G71" s="46"/>
      <c r="H71" s="46"/>
      <c r="I71" s="118"/>
      <c r="J71" s="46"/>
      <c r="K71" s="46"/>
      <c r="L71" s="9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5" customHeight="1" x14ac:dyDescent="0.2">
      <c r="A72" s="33"/>
      <c r="B72" s="34"/>
      <c r="C72" s="22" t="s">
        <v>122</v>
      </c>
      <c r="D72" s="33"/>
      <c r="E72" s="33"/>
      <c r="F72" s="33"/>
      <c r="G72" s="33"/>
      <c r="H72" s="33"/>
      <c r="I72" s="97"/>
      <c r="J72" s="33"/>
      <c r="K72" s="33"/>
      <c r="L72" s="9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7" customHeight="1" x14ac:dyDescent="0.2">
      <c r="A73" s="33"/>
      <c r="B73" s="34"/>
      <c r="C73" s="33"/>
      <c r="D73" s="33"/>
      <c r="E73" s="33"/>
      <c r="F73" s="33"/>
      <c r="G73" s="33"/>
      <c r="H73" s="33"/>
      <c r="I73" s="97"/>
      <c r="J73" s="33"/>
      <c r="K73" s="33"/>
      <c r="L73" s="9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97"/>
      <c r="J74" s="33"/>
      <c r="K74" s="33"/>
      <c r="L74" s="9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2.4" customHeight="1" x14ac:dyDescent="0.2">
      <c r="A75" s="33"/>
      <c r="B75" s="34"/>
      <c r="C75" s="33"/>
      <c r="D75" s="33"/>
      <c r="E75" s="438" t="str">
        <f>E7</f>
        <v>SPOJOVACÍ LOGISTICKÉ A PROVOZNÍ KORIDORY A ZMĚNA PŘIPOJENÍ ČEZ DISTRIBUCE a.s</v>
      </c>
      <c r="F75" s="439"/>
      <c r="G75" s="439"/>
      <c r="H75" s="439"/>
      <c r="I75" s="97"/>
      <c r="J75" s="33"/>
      <c r="K75" s="33"/>
      <c r="L75" s="9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109</v>
      </c>
      <c r="I76" s="94"/>
      <c r="L76" s="21"/>
    </row>
    <row r="77" spans="1:31" s="2" customFormat="1" ht="16.399999999999999" customHeight="1" x14ac:dyDescent="0.2">
      <c r="A77" s="33"/>
      <c r="B77" s="34"/>
      <c r="C77" s="33"/>
      <c r="D77" s="33"/>
      <c r="E77" s="438" t="s">
        <v>110</v>
      </c>
      <c r="F77" s="437"/>
      <c r="G77" s="437"/>
      <c r="H77" s="437"/>
      <c r="I77" s="97"/>
      <c r="J77" s="33"/>
      <c r="K77" s="33"/>
      <c r="L77" s="9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111</v>
      </c>
      <c r="D78" s="33"/>
      <c r="E78" s="33"/>
      <c r="F78" s="33"/>
      <c r="G78" s="33"/>
      <c r="H78" s="33"/>
      <c r="I78" s="97"/>
      <c r="J78" s="33"/>
      <c r="K78" s="33"/>
      <c r="L78" s="9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399999999999999" customHeight="1" x14ac:dyDescent="0.2">
      <c r="A79" s="33"/>
      <c r="B79" s="34"/>
      <c r="C79" s="33"/>
      <c r="D79" s="33"/>
      <c r="E79" s="389" t="str">
        <f>E11</f>
        <v>SO 026.05 - Vzduchotechnika a chlazení</v>
      </c>
      <c r="F79" s="437"/>
      <c r="G79" s="437"/>
      <c r="H79" s="437"/>
      <c r="I79" s="97"/>
      <c r="J79" s="33"/>
      <c r="K79" s="33"/>
      <c r="L79" s="9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7" customHeight="1" x14ac:dyDescent="0.2">
      <c r="A80" s="33"/>
      <c r="B80" s="34"/>
      <c r="C80" s="33"/>
      <c r="D80" s="33"/>
      <c r="E80" s="33"/>
      <c r="F80" s="33"/>
      <c r="G80" s="33"/>
      <c r="H80" s="33"/>
      <c r="I80" s="97"/>
      <c r="J80" s="33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>Oblastní nemocnice Náchod</v>
      </c>
      <c r="G81" s="33"/>
      <c r="H81" s="33"/>
      <c r="I81" s="99" t="s">
        <v>23</v>
      </c>
      <c r="J81" s="51" t="str">
        <f>IF(J14="","",J14)</f>
        <v>Vyplň údaj</v>
      </c>
      <c r="K81" s="33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7" customHeight="1" x14ac:dyDescent="0.2">
      <c r="A82" s="33"/>
      <c r="B82" s="34"/>
      <c r="C82" s="33"/>
      <c r="D82" s="33"/>
      <c r="E82" s="33"/>
      <c r="F82" s="33"/>
      <c r="G82" s="33"/>
      <c r="H82" s="33"/>
      <c r="I82" s="97"/>
      <c r="J82" s="33"/>
      <c r="K82" s="33"/>
      <c r="L82" s="9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4" customHeight="1" x14ac:dyDescent="0.2">
      <c r="A83" s="33"/>
      <c r="B83" s="34"/>
      <c r="C83" s="28" t="s">
        <v>24</v>
      </c>
      <c r="D83" s="33"/>
      <c r="E83" s="33"/>
      <c r="F83" s="26" t="str">
        <f>E17</f>
        <v>Královéhradecký kraj</v>
      </c>
      <c r="G83" s="33"/>
      <c r="H83" s="33"/>
      <c r="I83" s="99" t="s">
        <v>30</v>
      </c>
      <c r="J83" s="31" t="str">
        <f>E23</f>
        <v>Proxion s.r.o.</v>
      </c>
      <c r="K83" s="33"/>
      <c r="L83" s="9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4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99" t="s">
        <v>34</v>
      </c>
      <c r="J84" s="31" t="str">
        <f>E26</f>
        <v>Ivan Mezera</v>
      </c>
      <c r="K84" s="33"/>
      <c r="L84" s="9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4" customHeight="1" x14ac:dyDescent="0.2">
      <c r="A85" s="33"/>
      <c r="B85" s="34"/>
      <c r="C85" s="33"/>
      <c r="D85" s="33"/>
      <c r="E85" s="33"/>
      <c r="F85" s="33"/>
      <c r="G85" s="33"/>
      <c r="H85" s="33"/>
      <c r="I85" s="97"/>
      <c r="J85" s="33"/>
      <c r="K85" s="33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33"/>
      <c r="B86" s="134"/>
      <c r="C86" s="135" t="s">
        <v>123</v>
      </c>
      <c r="D86" s="136" t="s">
        <v>58</v>
      </c>
      <c r="E86" s="136" t="s">
        <v>54</v>
      </c>
      <c r="F86" s="136" t="s">
        <v>55</v>
      </c>
      <c r="G86" s="136" t="s">
        <v>124</v>
      </c>
      <c r="H86" s="136" t="s">
        <v>125</v>
      </c>
      <c r="I86" s="137" t="s">
        <v>126</v>
      </c>
      <c r="J86" s="138" t="s">
        <v>115</v>
      </c>
      <c r="K86" s="139" t="s">
        <v>127</v>
      </c>
      <c r="L86" s="140"/>
      <c r="M86" s="58" t="s">
        <v>3</v>
      </c>
      <c r="N86" s="59" t="s">
        <v>43</v>
      </c>
      <c r="O86" s="59" t="s">
        <v>128</v>
      </c>
      <c r="P86" s="59" t="s">
        <v>129</v>
      </c>
      <c r="Q86" s="59" t="s">
        <v>130</v>
      </c>
      <c r="R86" s="59" t="s">
        <v>131</v>
      </c>
      <c r="S86" s="59" t="s">
        <v>132</v>
      </c>
      <c r="T86" s="60" t="s">
        <v>133</v>
      </c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</row>
    <row r="87" spans="1:65" s="2" customFormat="1" ht="22.9" customHeight="1" x14ac:dyDescent="0.35">
      <c r="A87" s="33"/>
      <c r="B87" s="34"/>
      <c r="C87" s="65" t="s">
        <v>134</v>
      </c>
      <c r="D87" s="33"/>
      <c r="E87" s="33"/>
      <c r="F87" s="33"/>
      <c r="G87" s="33"/>
      <c r="H87" s="33"/>
      <c r="I87" s="97"/>
      <c r="J87" s="141">
        <f>BK87</f>
        <v>0</v>
      </c>
      <c r="K87" s="33"/>
      <c r="L87" s="34"/>
      <c r="M87" s="61"/>
      <c r="N87" s="52"/>
      <c r="O87" s="62"/>
      <c r="P87" s="142">
        <f>P88</f>
        <v>0</v>
      </c>
      <c r="Q87" s="62"/>
      <c r="R87" s="142">
        <f>R88</f>
        <v>0</v>
      </c>
      <c r="S87" s="62"/>
      <c r="T87" s="143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116</v>
      </c>
      <c r="BK87" s="144">
        <f>BK88</f>
        <v>0</v>
      </c>
    </row>
    <row r="88" spans="1:65" s="12" customFormat="1" ht="25.9" customHeight="1" x14ac:dyDescent="0.35">
      <c r="B88" s="145"/>
      <c r="D88" s="146" t="s">
        <v>72</v>
      </c>
      <c r="E88" s="147" t="s">
        <v>330</v>
      </c>
      <c r="F88" s="147" t="s">
        <v>651</v>
      </c>
      <c r="I88" s="148"/>
      <c r="J88" s="149">
        <f>BK88</f>
        <v>0</v>
      </c>
      <c r="L88" s="145"/>
      <c r="M88" s="150"/>
      <c r="N88" s="151"/>
      <c r="O88" s="151"/>
      <c r="P88" s="152">
        <f>P89</f>
        <v>0</v>
      </c>
      <c r="Q88" s="151"/>
      <c r="R88" s="152">
        <f>R89</f>
        <v>0</v>
      </c>
      <c r="S88" s="151"/>
      <c r="T88" s="153">
        <f>T89</f>
        <v>0</v>
      </c>
      <c r="AR88" s="146" t="s">
        <v>148</v>
      </c>
      <c r="AT88" s="154" t="s">
        <v>72</v>
      </c>
      <c r="AU88" s="154" t="s">
        <v>73</v>
      </c>
      <c r="AY88" s="146" t="s">
        <v>138</v>
      </c>
      <c r="BK88" s="155">
        <f>BK89</f>
        <v>0</v>
      </c>
    </row>
    <row r="89" spans="1:65" s="12" customFormat="1" ht="22.9" customHeight="1" x14ac:dyDescent="0.25">
      <c r="B89" s="145"/>
      <c r="D89" s="146" t="s">
        <v>72</v>
      </c>
      <c r="E89" s="171" t="s">
        <v>682</v>
      </c>
      <c r="F89" s="171" t="s">
        <v>683</v>
      </c>
      <c r="I89" s="148"/>
      <c r="J89" s="172">
        <f>BK89</f>
        <v>0</v>
      </c>
      <c r="L89" s="145"/>
      <c r="M89" s="150"/>
      <c r="N89" s="151"/>
      <c r="O89" s="151"/>
      <c r="P89" s="152">
        <f>P90</f>
        <v>0</v>
      </c>
      <c r="Q89" s="151"/>
      <c r="R89" s="152">
        <f>R90</f>
        <v>0</v>
      </c>
      <c r="S89" s="151"/>
      <c r="T89" s="153">
        <f>T90</f>
        <v>0</v>
      </c>
      <c r="AR89" s="146" t="s">
        <v>148</v>
      </c>
      <c r="AT89" s="154" t="s">
        <v>72</v>
      </c>
      <c r="AU89" s="154" t="s">
        <v>80</v>
      </c>
      <c r="AY89" s="146" t="s">
        <v>138</v>
      </c>
      <c r="BK89" s="155">
        <f>BK90</f>
        <v>0</v>
      </c>
    </row>
    <row r="90" spans="1:65" s="2" customFormat="1" ht="16.399999999999999" customHeight="1" x14ac:dyDescent="0.2">
      <c r="A90" s="33"/>
      <c r="B90" s="156"/>
      <c r="C90" s="157" t="s">
        <v>80</v>
      </c>
      <c r="D90" s="157" t="s">
        <v>139</v>
      </c>
      <c r="E90" s="158" t="s">
        <v>684</v>
      </c>
      <c r="F90" s="159" t="s">
        <v>685</v>
      </c>
      <c r="G90" s="160" t="s">
        <v>142</v>
      </c>
      <c r="H90" s="161">
        <v>1</v>
      </c>
      <c r="I90" s="162"/>
      <c r="J90" s="163">
        <f>ROUND(I90*H90,2)</f>
        <v>0</v>
      </c>
      <c r="K90" s="164"/>
      <c r="L90" s="34"/>
      <c r="M90" s="173" t="s">
        <v>3</v>
      </c>
      <c r="N90" s="174" t="s">
        <v>44</v>
      </c>
      <c r="O90" s="175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522</v>
      </c>
      <c r="AT90" s="169" t="s">
        <v>139</v>
      </c>
      <c r="AU90" s="169" t="s">
        <v>82</v>
      </c>
      <c r="AY90" s="18" t="s">
        <v>138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8" t="s">
        <v>80</v>
      </c>
      <c r="BK90" s="170">
        <f>ROUND(I90*H90,2)</f>
        <v>0</v>
      </c>
      <c r="BL90" s="18" t="s">
        <v>522</v>
      </c>
      <c r="BM90" s="169" t="s">
        <v>686</v>
      </c>
    </row>
    <row r="91" spans="1:65" s="2" customFormat="1" ht="7" customHeight="1" x14ac:dyDescent="0.2">
      <c r="A91" s="33"/>
      <c r="B91" s="43"/>
      <c r="C91" s="44"/>
      <c r="D91" s="44"/>
      <c r="E91" s="44"/>
      <c r="F91" s="44"/>
      <c r="G91" s="44"/>
      <c r="H91" s="44"/>
      <c r="I91" s="117"/>
      <c r="J91" s="44"/>
      <c r="K91" s="44"/>
      <c r="L91" s="34"/>
      <c r="M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</sheetData>
  <autoFilter ref="C86:K90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91"/>
  <sheetViews>
    <sheetView showGridLines="0" topLeftCell="A79" workbookViewId="0">
      <selection activeCell="AL49" sqref="AL49"/>
    </sheetView>
  </sheetViews>
  <sheetFormatPr defaultRowHeight="10" x14ac:dyDescent="0.2"/>
  <cols>
    <col min="1" max="1" width="7.109375" style="1" customWidth="1"/>
    <col min="2" max="2" width="1.44140625" style="1" customWidth="1"/>
    <col min="3" max="3" width="3.44140625" style="1" customWidth="1"/>
    <col min="4" max="4" width="3.6640625" style="1" customWidth="1"/>
    <col min="5" max="5" width="14.6640625" style="1" customWidth="1"/>
    <col min="6" max="6" width="43.44140625" style="1" customWidth="1"/>
    <col min="7" max="7" width="6" style="1" customWidth="1"/>
    <col min="8" max="8" width="9.77734375" style="1" customWidth="1"/>
    <col min="9" max="9" width="17.33203125" style="94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09375" style="1" hidden="1"/>
    <col min="15" max="20" width="12.109375" style="1" hidden="1" customWidth="1"/>
    <col min="21" max="21" width="14" style="1" hidden="1" customWidth="1"/>
    <col min="22" max="22" width="10.44140625" style="1" customWidth="1"/>
    <col min="23" max="23" width="14" style="1" customWidth="1"/>
    <col min="24" max="24" width="10.44140625" style="1" customWidth="1"/>
    <col min="25" max="25" width="12.77734375" style="1" customWidth="1"/>
    <col min="26" max="26" width="9.44140625" style="1" customWidth="1"/>
    <col min="27" max="27" width="12.77734375" style="1" customWidth="1"/>
    <col min="28" max="28" width="14" style="1" customWidth="1"/>
    <col min="29" max="29" width="9.44140625" style="1" customWidth="1"/>
    <col min="30" max="30" width="12.77734375" style="1" customWidth="1"/>
    <col min="31" max="31" width="14" style="1" customWidth="1"/>
    <col min="44" max="65" width="9.109375" style="1" hidden="1"/>
  </cols>
  <sheetData>
    <row r="2" spans="1:46" s="1" customFormat="1" ht="37" customHeight="1" x14ac:dyDescent="0.2">
      <c r="I2" s="94"/>
      <c r="L2" s="411" t="s">
        <v>6</v>
      </c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8" t="s">
        <v>105</v>
      </c>
    </row>
    <row r="3" spans="1:46" s="1" customFormat="1" ht="7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82</v>
      </c>
    </row>
    <row r="4" spans="1:46" s="1" customFormat="1" ht="25" customHeight="1" x14ac:dyDescent="0.2">
      <c r="B4" s="21"/>
      <c r="D4" s="22" t="s">
        <v>108</v>
      </c>
      <c r="I4" s="94"/>
      <c r="L4" s="21"/>
      <c r="M4" s="96" t="s">
        <v>11</v>
      </c>
      <c r="AT4" s="18" t="s">
        <v>4</v>
      </c>
    </row>
    <row r="5" spans="1:46" s="1" customFormat="1" ht="7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17</v>
      </c>
      <c r="I6" s="94"/>
      <c r="L6" s="21"/>
    </row>
    <row r="7" spans="1:46" s="1" customFormat="1" ht="22.4" customHeight="1" x14ac:dyDescent="0.2">
      <c r="B7" s="21"/>
      <c r="E7" s="438" t="str">
        <f>'Rekapitulace stavby'!K6</f>
        <v>SPOJOVACÍ LOGISTICKÉ A PROVOZNÍ KORIDORY A ZMĚNA PŘIPOJENÍ ČEZ DISTRIBUCE a.s</v>
      </c>
      <c r="F7" s="439"/>
      <c r="G7" s="439"/>
      <c r="H7" s="439"/>
      <c r="I7" s="94"/>
      <c r="L7" s="21"/>
    </row>
    <row r="8" spans="1:46" s="1" customFormat="1" ht="12" customHeight="1" x14ac:dyDescent="0.2">
      <c r="B8" s="21"/>
      <c r="D8" s="28" t="s">
        <v>109</v>
      </c>
      <c r="I8" s="94"/>
      <c r="L8" s="21"/>
    </row>
    <row r="9" spans="1:46" s="2" customFormat="1" ht="16.399999999999999" customHeight="1" x14ac:dyDescent="0.2">
      <c r="A9" s="33"/>
      <c r="B9" s="34"/>
      <c r="C9" s="33"/>
      <c r="D9" s="33"/>
      <c r="E9" s="438" t="s">
        <v>110</v>
      </c>
      <c r="F9" s="437"/>
      <c r="G9" s="437"/>
      <c r="H9" s="437"/>
      <c r="I9" s="97"/>
      <c r="J9" s="33"/>
      <c r="K9" s="33"/>
      <c r="L9" s="9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 x14ac:dyDescent="0.2">
      <c r="A10" s="33"/>
      <c r="B10" s="34"/>
      <c r="C10" s="33"/>
      <c r="D10" s="28" t="s">
        <v>111</v>
      </c>
      <c r="E10" s="33"/>
      <c r="F10" s="33"/>
      <c r="G10" s="33"/>
      <c r="H10" s="33"/>
      <c r="I10" s="97"/>
      <c r="J10" s="33"/>
      <c r="K10" s="33"/>
      <c r="L10" s="9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399999999999999" customHeight="1" x14ac:dyDescent="0.2">
      <c r="A11" s="33"/>
      <c r="B11" s="34"/>
      <c r="C11" s="33"/>
      <c r="D11" s="33"/>
      <c r="E11" s="389" t="s">
        <v>687</v>
      </c>
      <c r="F11" s="437"/>
      <c r="G11" s="437"/>
      <c r="H11" s="437"/>
      <c r="I11" s="97"/>
      <c r="J11" s="33"/>
      <c r="K11" s="33"/>
      <c r="L11" s="9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x14ac:dyDescent="0.2">
      <c r="A12" s="33"/>
      <c r="B12" s="34"/>
      <c r="C12" s="33"/>
      <c r="D12" s="33"/>
      <c r="E12" s="33"/>
      <c r="F12" s="33"/>
      <c r="G12" s="33"/>
      <c r="H12" s="33"/>
      <c r="I12" s="97"/>
      <c r="J12" s="33"/>
      <c r="K12" s="33"/>
      <c r="L12" s="9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 x14ac:dyDescent="0.2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99" t="s">
        <v>20</v>
      </c>
      <c r="J13" s="26" t="s">
        <v>3</v>
      </c>
      <c r="K13" s="33"/>
      <c r="L13" s="9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99" t="s">
        <v>23</v>
      </c>
      <c r="J14" s="51" t="str">
        <f>'Rekapitulace stavby'!AN9</f>
        <v>Vyplň údaj</v>
      </c>
      <c r="K14" s="33"/>
      <c r="L14" s="9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 x14ac:dyDescent="0.2">
      <c r="A15" s="33"/>
      <c r="B15" s="34"/>
      <c r="C15" s="33"/>
      <c r="D15" s="33"/>
      <c r="E15" s="33"/>
      <c r="F15" s="33"/>
      <c r="G15" s="33"/>
      <c r="H15" s="33"/>
      <c r="I15" s="97"/>
      <c r="J15" s="33"/>
      <c r="K15" s="33"/>
      <c r="L15" s="9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 x14ac:dyDescent="0.2">
      <c r="A16" s="33"/>
      <c r="B16" s="34"/>
      <c r="C16" s="33"/>
      <c r="D16" s="28" t="s">
        <v>24</v>
      </c>
      <c r="E16" s="33"/>
      <c r="F16" s="33"/>
      <c r="G16" s="33"/>
      <c r="H16" s="33"/>
      <c r="I16" s="99" t="s">
        <v>25</v>
      </c>
      <c r="J16" s="26" t="s">
        <v>3</v>
      </c>
      <c r="K16" s="33"/>
      <c r="L16" s="9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 x14ac:dyDescent="0.2">
      <c r="A17" s="33"/>
      <c r="B17" s="34"/>
      <c r="C17" s="33"/>
      <c r="D17" s="33"/>
      <c r="E17" s="26" t="s">
        <v>26</v>
      </c>
      <c r="F17" s="33"/>
      <c r="G17" s="33"/>
      <c r="H17" s="33"/>
      <c r="I17" s="99" t="s">
        <v>27</v>
      </c>
      <c r="J17" s="26" t="s">
        <v>3</v>
      </c>
      <c r="K17" s="33"/>
      <c r="L17" s="9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 x14ac:dyDescent="0.2">
      <c r="A18" s="33"/>
      <c r="B18" s="34"/>
      <c r="C18" s="33"/>
      <c r="D18" s="33"/>
      <c r="E18" s="33"/>
      <c r="F18" s="33"/>
      <c r="G18" s="33"/>
      <c r="H18" s="33"/>
      <c r="I18" s="97"/>
      <c r="J18" s="33"/>
      <c r="K18" s="33"/>
      <c r="L18" s="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 x14ac:dyDescent="0.2">
      <c r="A19" s="33"/>
      <c r="B19" s="34"/>
      <c r="C19" s="33"/>
      <c r="D19" s="28" t="s">
        <v>28</v>
      </c>
      <c r="E19" s="33"/>
      <c r="F19" s="33"/>
      <c r="G19" s="33"/>
      <c r="H19" s="33"/>
      <c r="I19" s="99" t="s">
        <v>25</v>
      </c>
      <c r="J19" s="29" t="str">
        <f>'Rekapitulace stavby'!AN14</f>
        <v>Vyplň údaj</v>
      </c>
      <c r="K19" s="33"/>
      <c r="L19" s="9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 x14ac:dyDescent="0.2">
      <c r="A20" s="33"/>
      <c r="B20" s="34"/>
      <c r="C20" s="33"/>
      <c r="D20" s="33"/>
      <c r="E20" s="440" t="str">
        <f>'Rekapitulace stavby'!E15</f>
        <v>Vyplň údaj</v>
      </c>
      <c r="F20" s="395"/>
      <c r="G20" s="395"/>
      <c r="H20" s="395"/>
      <c r="I20" s="99" t="s">
        <v>27</v>
      </c>
      <c r="J20" s="29" t="str">
        <f>'Rekapitulace stavby'!AN15</f>
        <v>Vyplň údaj</v>
      </c>
      <c r="K20" s="33"/>
      <c r="L20" s="9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 x14ac:dyDescent="0.2">
      <c r="A21" s="33"/>
      <c r="B21" s="34"/>
      <c r="C21" s="33"/>
      <c r="D21" s="33"/>
      <c r="E21" s="33"/>
      <c r="F21" s="33"/>
      <c r="G21" s="33"/>
      <c r="H21" s="33"/>
      <c r="I21" s="97"/>
      <c r="J21" s="33"/>
      <c r="K21" s="33"/>
      <c r="L21" s="9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 x14ac:dyDescent="0.2">
      <c r="A22" s="33"/>
      <c r="B22" s="34"/>
      <c r="C22" s="33"/>
      <c r="D22" s="28" t="s">
        <v>30</v>
      </c>
      <c r="E22" s="33"/>
      <c r="F22" s="33"/>
      <c r="G22" s="33"/>
      <c r="H22" s="33"/>
      <c r="I22" s="99" t="s">
        <v>25</v>
      </c>
      <c r="J22" s="26" t="s">
        <v>31</v>
      </c>
      <c r="K22" s="33"/>
      <c r="L22" s="9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 x14ac:dyDescent="0.2">
      <c r="A23" s="33"/>
      <c r="B23" s="34"/>
      <c r="C23" s="33"/>
      <c r="D23" s="33"/>
      <c r="E23" s="26" t="s">
        <v>32</v>
      </c>
      <c r="F23" s="33"/>
      <c r="G23" s="33"/>
      <c r="H23" s="33"/>
      <c r="I23" s="99" t="s">
        <v>27</v>
      </c>
      <c r="J23" s="26" t="s">
        <v>3</v>
      </c>
      <c r="K23" s="33"/>
      <c r="L23" s="9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 x14ac:dyDescent="0.2">
      <c r="A24" s="33"/>
      <c r="B24" s="34"/>
      <c r="C24" s="33"/>
      <c r="D24" s="33"/>
      <c r="E24" s="33"/>
      <c r="F24" s="33"/>
      <c r="G24" s="33"/>
      <c r="H24" s="33"/>
      <c r="I24" s="97"/>
      <c r="J24" s="33"/>
      <c r="K24" s="33"/>
      <c r="L24" s="9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 x14ac:dyDescent="0.2">
      <c r="A25" s="33"/>
      <c r="B25" s="34"/>
      <c r="C25" s="33"/>
      <c r="D25" s="28" t="s">
        <v>34</v>
      </c>
      <c r="E25" s="33"/>
      <c r="F25" s="33"/>
      <c r="G25" s="33"/>
      <c r="H25" s="33"/>
      <c r="I25" s="99" t="s">
        <v>25</v>
      </c>
      <c r="J25" s="26" t="s">
        <v>35</v>
      </c>
      <c r="K25" s="33"/>
      <c r="L25" s="9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 x14ac:dyDescent="0.2">
      <c r="A26" s="33"/>
      <c r="B26" s="34"/>
      <c r="C26" s="33"/>
      <c r="D26" s="33"/>
      <c r="E26" s="26" t="s">
        <v>36</v>
      </c>
      <c r="F26" s="33"/>
      <c r="G26" s="33"/>
      <c r="H26" s="33"/>
      <c r="I26" s="99" t="s">
        <v>27</v>
      </c>
      <c r="J26" s="26" t="s">
        <v>3</v>
      </c>
      <c r="K26" s="33"/>
      <c r="L26" s="9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 x14ac:dyDescent="0.2">
      <c r="A27" s="33"/>
      <c r="B27" s="34"/>
      <c r="C27" s="33"/>
      <c r="D27" s="33"/>
      <c r="E27" s="33"/>
      <c r="F27" s="33"/>
      <c r="G27" s="33"/>
      <c r="H27" s="33"/>
      <c r="I27" s="97"/>
      <c r="J27" s="33"/>
      <c r="K27" s="33"/>
      <c r="L27" s="9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 x14ac:dyDescent="0.2">
      <c r="A28" s="33"/>
      <c r="B28" s="34"/>
      <c r="C28" s="33"/>
      <c r="D28" s="28" t="s">
        <v>37</v>
      </c>
      <c r="E28" s="33"/>
      <c r="F28" s="33"/>
      <c r="G28" s="33"/>
      <c r="H28" s="33"/>
      <c r="I28" s="97"/>
      <c r="J28" s="33"/>
      <c r="K28" s="33"/>
      <c r="L28" s="9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399999999999999" customHeight="1" x14ac:dyDescent="0.2">
      <c r="A29" s="100"/>
      <c r="B29" s="101"/>
      <c r="C29" s="100"/>
      <c r="D29" s="100"/>
      <c r="E29" s="400" t="s">
        <v>3</v>
      </c>
      <c r="F29" s="400"/>
      <c r="G29" s="400"/>
      <c r="H29" s="400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 x14ac:dyDescent="0.2">
      <c r="A30" s="33"/>
      <c r="B30" s="34"/>
      <c r="C30" s="33"/>
      <c r="D30" s="33"/>
      <c r="E30" s="33"/>
      <c r="F30" s="33"/>
      <c r="G30" s="33"/>
      <c r="H30" s="33"/>
      <c r="I30" s="97"/>
      <c r="J30" s="33"/>
      <c r="K30" s="33"/>
      <c r="L30" s="9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 x14ac:dyDescent="0.2">
      <c r="A31" s="33"/>
      <c r="B31" s="34"/>
      <c r="C31" s="33"/>
      <c r="D31" s="62"/>
      <c r="E31" s="62"/>
      <c r="F31" s="62"/>
      <c r="G31" s="62"/>
      <c r="H31" s="62"/>
      <c r="I31" s="104"/>
      <c r="J31" s="62"/>
      <c r="K31" s="62"/>
      <c r="L31" s="9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4" customHeight="1" x14ac:dyDescent="0.2">
      <c r="A32" s="33"/>
      <c r="B32" s="34"/>
      <c r="C32" s="33"/>
      <c r="D32" s="105" t="s">
        <v>39</v>
      </c>
      <c r="E32" s="33"/>
      <c r="F32" s="33"/>
      <c r="G32" s="33"/>
      <c r="H32" s="33"/>
      <c r="I32" s="97"/>
      <c r="J32" s="67">
        <f>ROUND(J87, 2)</f>
        <v>0</v>
      </c>
      <c r="K32" s="33"/>
      <c r="L32" s="9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 x14ac:dyDescent="0.2">
      <c r="A33" s="33"/>
      <c r="B33" s="34"/>
      <c r="C33" s="33"/>
      <c r="D33" s="62"/>
      <c r="E33" s="62"/>
      <c r="F33" s="62"/>
      <c r="G33" s="62"/>
      <c r="H33" s="62"/>
      <c r="I33" s="104"/>
      <c r="J33" s="62"/>
      <c r="K33" s="62"/>
      <c r="L33" s="9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 x14ac:dyDescent="0.2">
      <c r="A34" s="33"/>
      <c r="B34" s="34"/>
      <c r="C34" s="33"/>
      <c r="D34" s="33"/>
      <c r="E34" s="33"/>
      <c r="F34" s="37" t="s">
        <v>41</v>
      </c>
      <c r="G34" s="33"/>
      <c r="H34" s="33"/>
      <c r="I34" s="106" t="s">
        <v>40</v>
      </c>
      <c r="J34" s="37" t="s">
        <v>42</v>
      </c>
      <c r="K34" s="33"/>
      <c r="L34" s="9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 x14ac:dyDescent="0.2">
      <c r="A35" s="33"/>
      <c r="B35" s="34"/>
      <c r="C35" s="33"/>
      <c r="D35" s="107" t="s">
        <v>43</v>
      </c>
      <c r="E35" s="28" t="s">
        <v>44</v>
      </c>
      <c r="F35" s="108">
        <f>ROUND((SUM(BE87:BE90)),  2)</f>
        <v>0</v>
      </c>
      <c r="G35" s="33"/>
      <c r="H35" s="33"/>
      <c r="I35" s="109">
        <v>0.21</v>
      </c>
      <c r="J35" s="108">
        <f>ROUND(((SUM(BE87:BE90))*I35),  2)</f>
        <v>0</v>
      </c>
      <c r="K35" s="33"/>
      <c r="L35" s="9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 x14ac:dyDescent="0.2">
      <c r="A36" s="33"/>
      <c r="B36" s="34"/>
      <c r="C36" s="33"/>
      <c r="D36" s="33"/>
      <c r="E36" s="28" t="s">
        <v>45</v>
      </c>
      <c r="F36" s="108">
        <f>ROUND((SUM(BF87:BF90)),  2)</f>
        <v>0</v>
      </c>
      <c r="G36" s="33"/>
      <c r="H36" s="33"/>
      <c r="I36" s="109">
        <v>0.15</v>
      </c>
      <c r="J36" s="108">
        <f>ROUND(((SUM(BF87:BF90))*I36),  2)</f>
        <v>0</v>
      </c>
      <c r="K36" s="33"/>
      <c r="L36" s="9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 x14ac:dyDescent="0.2">
      <c r="A37" s="33"/>
      <c r="B37" s="34"/>
      <c r="C37" s="33"/>
      <c r="D37" s="33"/>
      <c r="E37" s="28" t="s">
        <v>46</v>
      </c>
      <c r="F37" s="108">
        <f>ROUND((SUM(BG87:BG90)),  2)</f>
        <v>0</v>
      </c>
      <c r="G37" s="33"/>
      <c r="H37" s="33"/>
      <c r="I37" s="109">
        <v>0.21</v>
      </c>
      <c r="J37" s="108">
        <f>0</f>
        <v>0</v>
      </c>
      <c r="K37" s="33"/>
      <c r="L37" s="9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 x14ac:dyDescent="0.2">
      <c r="A38" s="33"/>
      <c r="B38" s="34"/>
      <c r="C38" s="33"/>
      <c r="D38" s="33"/>
      <c r="E38" s="28" t="s">
        <v>47</v>
      </c>
      <c r="F38" s="108">
        <f>ROUND((SUM(BH87:BH90)),  2)</f>
        <v>0</v>
      </c>
      <c r="G38" s="33"/>
      <c r="H38" s="33"/>
      <c r="I38" s="109">
        <v>0.15</v>
      </c>
      <c r="J38" s="108">
        <f>0</f>
        <v>0</v>
      </c>
      <c r="K38" s="33"/>
      <c r="L38" s="9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 x14ac:dyDescent="0.2">
      <c r="A39" s="33"/>
      <c r="B39" s="34"/>
      <c r="C39" s="33"/>
      <c r="D39" s="33"/>
      <c r="E39" s="28" t="s">
        <v>48</v>
      </c>
      <c r="F39" s="108">
        <f>ROUND((SUM(BI87:BI90)),  2)</f>
        <v>0</v>
      </c>
      <c r="G39" s="33"/>
      <c r="H39" s="33"/>
      <c r="I39" s="109">
        <v>0</v>
      </c>
      <c r="J39" s="108">
        <f>0</f>
        <v>0</v>
      </c>
      <c r="K39" s="33"/>
      <c r="L39" s="9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9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4" customHeight="1" x14ac:dyDescent="0.2">
      <c r="A41" s="33"/>
      <c r="B41" s="34"/>
      <c r="C41" s="110"/>
      <c r="D41" s="111" t="s">
        <v>49</v>
      </c>
      <c r="E41" s="56"/>
      <c r="F41" s="56"/>
      <c r="G41" s="112" t="s">
        <v>50</v>
      </c>
      <c r="H41" s="113" t="s">
        <v>51</v>
      </c>
      <c r="I41" s="114"/>
      <c r="J41" s="115">
        <f>SUM(J32:J39)</f>
        <v>0</v>
      </c>
      <c r="K41" s="116"/>
      <c r="L41" s="9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 x14ac:dyDescent="0.2">
      <c r="A42" s="33"/>
      <c r="B42" s="43"/>
      <c r="C42" s="44"/>
      <c r="D42" s="44"/>
      <c r="E42" s="44"/>
      <c r="F42" s="44"/>
      <c r="G42" s="44"/>
      <c r="H42" s="44"/>
      <c r="I42" s="117"/>
      <c r="J42" s="44"/>
      <c r="K42" s="44"/>
      <c r="L42" s="9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7" customHeight="1" x14ac:dyDescent="0.2">
      <c r="A46" s="33"/>
      <c r="B46" s="45"/>
      <c r="C46" s="46"/>
      <c r="D46" s="46"/>
      <c r="E46" s="46"/>
      <c r="F46" s="46"/>
      <c r="G46" s="46"/>
      <c r="H46" s="46"/>
      <c r="I46" s="118"/>
      <c r="J46" s="46"/>
      <c r="K46" s="46"/>
      <c r="L46" s="9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5" customHeight="1" x14ac:dyDescent="0.2">
      <c r="A47" s="33"/>
      <c r="B47" s="34"/>
      <c r="C47" s="22" t="s">
        <v>113</v>
      </c>
      <c r="D47" s="33"/>
      <c r="E47" s="33"/>
      <c r="F47" s="33"/>
      <c r="G47" s="33"/>
      <c r="H47" s="33"/>
      <c r="I47" s="97"/>
      <c r="J47" s="33"/>
      <c r="K47" s="33"/>
      <c r="L47" s="9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7" customHeight="1" x14ac:dyDescent="0.2">
      <c r="A48" s="33"/>
      <c r="B48" s="34"/>
      <c r="C48" s="33"/>
      <c r="D48" s="33"/>
      <c r="E48" s="33"/>
      <c r="F48" s="33"/>
      <c r="G48" s="33"/>
      <c r="H48" s="33"/>
      <c r="I48" s="97"/>
      <c r="J48" s="33"/>
      <c r="K48" s="33"/>
      <c r="L48" s="9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17</v>
      </c>
      <c r="D49" s="33"/>
      <c r="E49" s="33"/>
      <c r="F49" s="33"/>
      <c r="G49" s="33"/>
      <c r="H49" s="33"/>
      <c r="I49" s="97"/>
      <c r="J49" s="33"/>
      <c r="K49" s="33"/>
      <c r="L49" s="9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22.4" customHeight="1" x14ac:dyDescent="0.2">
      <c r="A50" s="33"/>
      <c r="B50" s="34"/>
      <c r="C50" s="33"/>
      <c r="D50" s="33"/>
      <c r="E50" s="438" t="str">
        <f>E7</f>
        <v>SPOJOVACÍ LOGISTICKÉ A PROVOZNÍ KORIDORY A ZMĚNA PŘIPOJENÍ ČEZ DISTRIBUCE a.s</v>
      </c>
      <c r="F50" s="439"/>
      <c r="G50" s="439"/>
      <c r="H50" s="439"/>
      <c r="I50" s="97"/>
      <c r="J50" s="33"/>
      <c r="K50" s="33"/>
      <c r="L50" s="9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 x14ac:dyDescent="0.2">
      <c r="B51" s="21"/>
      <c r="C51" s="28" t="s">
        <v>109</v>
      </c>
      <c r="I51" s="94"/>
      <c r="L51" s="21"/>
    </row>
    <row r="52" spans="1:47" s="2" customFormat="1" ht="16.399999999999999" customHeight="1" x14ac:dyDescent="0.2">
      <c r="A52" s="33"/>
      <c r="B52" s="34"/>
      <c r="C52" s="33"/>
      <c r="D52" s="33"/>
      <c r="E52" s="438" t="s">
        <v>110</v>
      </c>
      <c r="F52" s="437"/>
      <c r="G52" s="437"/>
      <c r="H52" s="437"/>
      <c r="I52" s="97"/>
      <c r="J52" s="33"/>
      <c r="K52" s="33"/>
      <c r="L52" s="9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 x14ac:dyDescent="0.2">
      <c r="A53" s="33"/>
      <c r="B53" s="34"/>
      <c r="C53" s="28" t="s">
        <v>111</v>
      </c>
      <c r="D53" s="33"/>
      <c r="E53" s="33"/>
      <c r="F53" s="33"/>
      <c r="G53" s="33"/>
      <c r="H53" s="33"/>
      <c r="I53" s="97"/>
      <c r="J53" s="33"/>
      <c r="K53" s="33"/>
      <c r="L53" s="9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399999999999999" customHeight="1" x14ac:dyDescent="0.2">
      <c r="A54" s="33"/>
      <c r="B54" s="34"/>
      <c r="C54" s="33"/>
      <c r="D54" s="33"/>
      <c r="E54" s="389" t="str">
        <f>E11</f>
        <v>SO 026.07 - Měření a regulace</v>
      </c>
      <c r="F54" s="437"/>
      <c r="G54" s="437"/>
      <c r="H54" s="437"/>
      <c r="I54" s="97"/>
      <c r="J54" s="33"/>
      <c r="K54" s="33"/>
      <c r="L54" s="9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7" customHeight="1" x14ac:dyDescent="0.2">
      <c r="A55" s="33"/>
      <c r="B55" s="34"/>
      <c r="C55" s="33"/>
      <c r="D55" s="33"/>
      <c r="E55" s="33"/>
      <c r="F55" s="33"/>
      <c r="G55" s="33"/>
      <c r="H55" s="33"/>
      <c r="I55" s="97"/>
      <c r="J55" s="33"/>
      <c r="K55" s="33"/>
      <c r="L55" s="9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 x14ac:dyDescent="0.2">
      <c r="A56" s="33"/>
      <c r="B56" s="34"/>
      <c r="C56" s="28" t="s">
        <v>21</v>
      </c>
      <c r="D56" s="33"/>
      <c r="E56" s="33"/>
      <c r="F56" s="26" t="str">
        <f>F14</f>
        <v>Oblastní nemocnice Náchod</v>
      </c>
      <c r="G56" s="33"/>
      <c r="H56" s="33"/>
      <c r="I56" s="99" t="s">
        <v>23</v>
      </c>
      <c r="J56" s="51" t="str">
        <f>IF(J14="","",J14)</f>
        <v>Vyplň údaj</v>
      </c>
      <c r="K56" s="33"/>
      <c r="L56" s="9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7" customHeight="1" x14ac:dyDescent="0.2">
      <c r="A57" s="33"/>
      <c r="B57" s="34"/>
      <c r="C57" s="33"/>
      <c r="D57" s="33"/>
      <c r="E57" s="33"/>
      <c r="F57" s="33"/>
      <c r="G57" s="33"/>
      <c r="H57" s="33"/>
      <c r="I57" s="97"/>
      <c r="J57" s="33"/>
      <c r="K57" s="33"/>
      <c r="L57" s="9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4" customHeight="1" x14ac:dyDescent="0.2">
      <c r="A58" s="33"/>
      <c r="B58" s="34"/>
      <c r="C58" s="28" t="s">
        <v>24</v>
      </c>
      <c r="D58" s="33"/>
      <c r="E58" s="33"/>
      <c r="F58" s="26" t="str">
        <f>E17</f>
        <v>Královéhradecký kraj</v>
      </c>
      <c r="G58" s="33"/>
      <c r="H58" s="33"/>
      <c r="I58" s="99" t="s">
        <v>30</v>
      </c>
      <c r="J58" s="31" t="str">
        <f>E23</f>
        <v>Proxion s.r.o.</v>
      </c>
      <c r="K58" s="33"/>
      <c r="L58" s="9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4" customHeight="1" x14ac:dyDescent="0.2">
      <c r="A59" s="33"/>
      <c r="B59" s="34"/>
      <c r="C59" s="28" t="s">
        <v>28</v>
      </c>
      <c r="D59" s="33"/>
      <c r="E59" s="33"/>
      <c r="F59" s="26" t="str">
        <f>IF(E20="","",E20)</f>
        <v>Vyplň údaj</v>
      </c>
      <c r="G59" s="33"/>
      <c r="H59" s="33"/>
      <c r="I59" s="99" t="s">
        <v>34</v>
      </c>
      <c r="J59" s="31" t="str">
        <f>E26</f>
        <v>Ivan Mezera</v>
      </c>
      <c r="K59" s="33"/>
      <c r="L59" s="9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4" customHeight="1" x14ac:dyDescent="0.2">
      <c r="A60" s="33"/>
      <c r="B60" s="34"/>
      <c r="C60" s="33"/>
      <c r="D60" s="33"/>
      <c r="E60" s="33"/>
      <c r="F60" s="33"/>
      <c r="G60" s="33"/>
      <c r="H60" s="33"/>
      <c r="I60" s="97"/>
      <c r="J60" s="33"/>
      <c r="K60" s="33"/>
      <c r="L60" s="9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 x14ac:dyDescent="0.2">
      <c r="A61" s="33"/>
      <c r="B61" s="34"/>
      <c r="C61" s="119" t="s">
        <v>114</v>
      </c>
      <c r="D61" s="110"/>
      <c r="E61" s="110"/>
      <c r="F61" s="110"/>
      <c r="G61" s="110"/>
      <c r="H61" s="110"/>
      <c r="I61" s="120"/>
      <c r="J61" s="121" t="s">
        <v>115</v>
      </c>
      <c r="K61" s="110"/>
      <c r="L61" s="9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4" customHeight="1" x14ac:dyDescent="0.2">
      <c r="A62" s="33"/>
      <c r="B62" s="34"/>
      <c r="C62" s="33"/>
      <c r="D62" s="33"/>
      <c r="E62" s="33"/>
      <c r="F62" s="33"/>
      <c r="G62" s="33"/>
      <c r="H62" s="33"/>
      <c r="I62" s="97"/>
      <c r="J62" s="33"/>
      <c r="K62" s="33"/>
      <c r="L62" s="9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 x14ac:dyDescent="0.2">
      <c r="A63" s="33"/>
      <c r="B63" s="34"/>
      <c r="C63" s="122" t="s">
        <v>71</v>
      </c>
      <c r="D63" s="33"/>
      <c r="E63" s="33"/>
      <c r="F63" s="33"/>
      <c r="G63" s="33"/>
      <c r="H63" s="33"/>
      <c r="I63" s="97"/>
      <c r="J63" s="67">
        <f>J87</f>
        <v>0</v>
      </c>
      <c r="K63" s="33"/>
      <c r="L63" s="9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116</v>
      </c>
    </row>
    <row r="64" spans="1:47" s="9" customFormat="1" ht="25" customHeight="1" x14ac:dyDescent="0.2">
      <c r="B64" s="123"/>
      <c r="D64" s="124" t="s">
        <v>184</v>
      </c>
      <c r="E64" s="125"/>
      <c r="F64" s="125"/>
      <c r="G64" s="125"/>
      <c r="H64" s="125"/>
      <c r="I64" s="126"/>
      <c r="J64" s="127">
        <f>J88</f>
        <v>0</v>
      </c>
      <c r="L64" s="123"/>
    </row>
    <row r="65" spans="1:31" s="10" customFormat="1" ht="19.899999999999999" customHeight="1" x14ac:dyDescent="0.2">
      <c r="B65" s="128"/>
      <c r="D65" s="129" t="s">
        <v>688</v>
      </c>
      <c r="E65" s="130"/>
      <c r="F65" s="130"/>
      <c r="G65" s="130"/>
      <c r="H65" s="130"/>
      <c r="I65" s="131"/>
      <c r="J65" s="132">
        <f>J89</f>
        <v>0</v>
      </c>
      <c r="L65" s="128"/>
    </row>
    <row r="66" spans="1:31" s="2" customFormat="1" ht="21.75" customHeight="1" x14ac:dyDescent="0.2">
      <c r="A66" s="33"/>
      <c r="B66" s="34"/>
      <c r="C66" s="33"/>
      <c r="D66" s="33"/>
      <c r="E66" s="33"/>
      <c r="F66" s="33"/>
      <c r="G66" s="33"/>
      <c r="H66" s="33"/>
      <c r="I66" s="97"/>
      <c r="J66" s="33"/>
      <c r="K66" s="33"/>
      <c r="L66" s="9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7" customHeight="1" x14ac:dyDescent="0.2">
      <c r="A67" s="33"/>
      <c r="B67" s="43"/>
      <c r="C67" s="44"/>
      <c r="D67" s="44"/>
      <c r="E67" s="44"/>
      <c r="F67" s="44"/>
      <c r="G67" s="44"/>
      <c r="H67" s="44"/>
      <c r="I67" s="117"/>
      <c r="J67" s="44"/>
      <c r="K67" s="44"/>
      <c r="L67" s="9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7" customHeight="1" x14ac:dyDescent="0.2">
      <c r="A71" s="33"/>
      <c r="B71" s="45"/>
      <c r="C71" s="46"/>
      <c r="D71" s="46"/>
      <c r="E71" s="46"/>
      <c r="F71" s="46"/>
      <c r="G71" s="46"/>
      <c r="H71" s="46"/>
      <c r="I71" s="118"/>
      <c r="J71" s="46"/>
      <c r="K71" s="46"/>
      <c r="L71" s="9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5" customHeight="1" x14ac:dyDescent="0.2">
      <c r="A72" s="33"/>
      <c r="B72" s="34"/>
      <c r="C72" s="22" t="s">
        <v>122</v>
      </c>
      <c r="D72" s="33"/>
      <c r="E72" s="33"/>
      <c r="F72" s="33"/>
      <c r="G72" s="33"/>
      <c r="H72" s="33"/>
      <c r="I72" s="97"/>
      <c r="J72" s="33"/>
      <c r="K72" s="33"/>
      <c r="L72" s="9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7" customHeight="1" x14ac:dyDescent="0.2">
      <c r="A73" s="33"/>
      <c r="B73" s="34"/>
      <c r="C73" s="33"/>
      <c r="D73" s="33"/>
      <c r="E73" s="33"/>
      <c r="F73" s="33"/>
      <c r="G73" s="33"/>
      <c r="H73" s="33"/>
      <c r="I73" s="97"/>
      <c r="J73" s="33"/>
      <c r="K73" s="33"/>
      <c r="L73" s="9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 x14ac:dyDescent="0.2">
      <c r="A74" s="33"/>
      <c r="B74" s="34"/>
      <c r="C74" s="28" t="s">
        <v>17</v>
      </c>
      <c r="D74" s="33"/>
      <c r="E74" s="33"/>
      <c r="F74" s="33"/>
      <c r="G74" s="33"/>
      <c r="H74" s="33"/>
      <c r="I74" s="97"/>
      <c r="J74" s="33"/>
      <c r="K74" s="33"/>
      <c r="L74" s="9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2.4" customHeight="1" x14ac:dyDescent="0.2">
      <c r="A75" s="33"/>
      <c r="B75" s="34"/>
      <c r="C75" s="33"/>
      <c r="D75" s="33"/>
      <c r="E75" s="438" t="str">
        <f>E7</f>
        <v>SPOJOVACÍ LOGISTICKÉ A PROVOZNÍ KORIDORY A ZMĚNA PŘIPOJENÍ ČEZ DISTRIBUCE a.s</v>
      </c>
      <c r="F75" s="439"/>
      <c r="G75" s="439"/>
      <c r="H75" s="439"/>
      <c r="I75" s="97"/>
      <c r="J75" s="33"/>
      <c r="K75" s="33"/>
      <c r="L75" s="9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 x14ac:dyDescent="0.2">
      <c r="B76" s="21"/>
      <c r="C76" s="28" t="s">
        <v>109</v>
      </c>
      <c r="I76" s="94"/>
      <c r="L76" s="21"/>
    </row>
    <row r="77" spans="1:31" s="2" customFormat="1" ht="16.399999999999999" customHeight="1" x14ac:dyDescent="0.2">
      <c r="A77" s="33"/>
      <c r="B77" s="34"/>
      <c r="C77" s="33"/>
      <c r="D77" s="33"/>
      <c r="E77" s="438" t="s">
        <v>110</v>
      </c>
      <c r="F77" s="437"/>
      <c r="G77" s="437"/>
      <c r="H77" s="437"/>
      <c r="I77" s="97"/>
      <c r="J77" s="33"/>
      <c r="K77" s="33"/>
      <c r="L77" s="9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111</v>
      </c>
      <c r="D78" s="33"/>
      <c r="E78" s="33"/>
      <c r="F78" s="33"/>
      <c r="G78" s="33"/>
      <c r="H78" s="33"/>
      <c r="I78" s="97"/>
      <c r="J78" s="33"/>
      <c r="K78" s="33"/>
      <c r="L78" s="9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399999999999999" customHeight="1" x14ac:dyDescent="0.2">
      <c r="A79" s="33"/>
      <c r="B79" s="34"/>
      <c r="C79" s="33"/>
      <c r="D79" s="33"/>
      <c r="E79" s="389" t="str">
        <f>E11</f>
        <v>SO 026.07 - Měření a regulace</v>
      </c>
      <c r="F79" s="437"/>
      <c r="G79" s="437"/>
      <c r="H79" s="437"/>
      <c r="I79" s="97"/>
      <c r="J79" s="33"/>
      <c r="K79" s="33"/>
      <c r="L79" s="9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7" customHeight="1" x14ac:dyDescent="0.2">
      <c r="A80" s="33"/>
      <c r="B80" s="34"/>
      <c r="C80" s="33"/>
      <c r="D80" s="33"/>
      <c r="E80" s="33"/>
      <c r="F80" s="33"/>
      <c r="G80" s="33"/>
      <c r="H80" s="33"/>
      <c r="I80" s="97"/>
      <c r="J80" s="33"/>
      <c r="K80" s="33"/>
      <c r="L80" s="9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 x14ac:dyDescent="0.2">
      <c r="A81" s="33"/>
      <c r="B81" s="34"/>
      <c r="C81" s="28" t="s">
        <v>21</v>
      </c>
      <c r="D81" s="33"/>
      <c r="E81" s="33"/>
      <c r="F81" s="26" t="str">
        <f>F14</f>
        <v>Oblastní nemocnice Náchod</v>
      </c>
      <c r="G81" s="33"/>
      <c r="H81" s="33"/>
      <c r="I81" s="99" t="s">
        <v>23</v>
      </c>
      <c r="J81" s="51" t="str">
        <f>IF(J14="","",J14)</f>
        <v>Vyplň údaj</v>
      </c>
      <c r="K81" s="33"/>
      <c r="L81" s="9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7" customHeight="1" x14ac:dyDescent="0.2">
      <c r="A82" s="33"/>
      <c r="B82" s="34"/>
      <c r="C82" s="33"/>
      <c r="D82" s="33"/>
      <c r="E82" s="33"/>
      <c r="F82" s="33"/>
      <c r="G82" s="33"/>
      <c r="H82" s="33"/>
      <c r="I82" s="97"/>
      <c r="J82" s="33"/>
      <c r="K82" s="33"/>
      <c r="L82" s="9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4" customHeight="1" x14ac:dyDescent="0.2">
      <c r="A83" s="33"/>
      <c r="B83" s="34"/>
      <c r="C83" s="28" t="s">
        <v>24</v>
      </c>
      <c r="D83" s="33"/>
      <c r="E83" s="33"/>
      <c r="F83" s="26" t="str">
        <f>E17</f>
        <v>Královéhradecký kraj</v>
      </c>
      <c r="G83" s="33"/>
      <c r="H83" s="33"/>
      <c r="I83" s="99" t="s">
        <v>30</v>
      </c>
      <c r="J83" s="31" t="str">
        <f>E23</f>
        <v>Proxion s.r.o.</v>
      </c>
      <c r="K83" s="33"/>
      <c r="L83" s="9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4" customHeight="1" x14ac:dyDescent="0.2">
      <c r="A84" s="33"/>
      <c r="B84" s="34"/>
      <c r="C84" s="28" t="s">
        <v>28</v>
      </c>
      <c r="D84" s="33"/>
      <c r="E84" s="33"/>
      <c r="F84" s="26" t="str">
        <f>IF(E20="","",E20)</f>
        <v>Vyplň údaj</v>
      </c>
      <c r="G84" s="33"/>
      <c r="H84" s="33"/>
      <c r="I84" s="99" t="s">
        <v>34</v>
      </c>
      <c r="J84" s="31" t="str">
        <f>E26</f>
        <v>Ivan Mezera</v>
      </c>
      <c r="K84" s="33"/>
      <c r="L84" s="9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4" customHeight="1" x14ac:dyDescent="0.2">
      <c r="A85" s="33"/>
      <c r="B85" s="34"/>
      <c r="C85" s="33"/>
      <c r="D85" s="33"/>
      <c r="E85" s="33"/>
      <c r="F85" s="33"/>
      <c r="G85" s="33"/>
      <c r="H85" s="33"/>
      <c r="I85" s="97"/>
      <c r="J85" s="33"/>
      <c r="K85" s="33"/>
      <c r="L85" s="9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 x14ac:dyDescent="0.2">
      <c r="A86" s="133"/>
      <c r="B86" s="134"/>
      <c r="C86" s="135" t="s">
        <v>123</v>
      </c>
      <c r="D86" s="136" t="s">
        <v>58</v>
      </c>
      <c r="E86" s="136" t="s">
        <v>54</v>
      </c>
      <c r="F86" s="136" t="s">
        <v>55</v>
      </c>
      <c r="G86" s="136" t="s">
        <v>124</v>
      </c>
      <c r="H86" s="136" t="s">
        <v>125</v>
      </c>
      <c r="I86" s="137" t="s">
        <v>126</v>
      </c>
      <c r="J86" s="138" t="s">
        <v>115</v>
      </c>
      <c r="K86" s="139" t="s">
        <v>127</v>
      </c>
      <c r="L86" s="140"/>
      <c r="M86" s="58" t="s">
        <v>3</v>
      </c>
      <c r="N86" s="59" t="s">
        <v>43</v>
      </c>
      <c r="O86" s="59" t="s">
        <v>128</v>
      </c>
      <c r="P86" s="59" t="s">
        <v>129</v>
      </c>
      <c r="Q86" s="59" t="s">
        <v>130</v>
      </c>
      <c r="R86" s="59" t="s">
        <v>131</v>
      </c>
      <c r="S86" s="59" t="s">
        <v>132</v>
      </c>
      <c r="T86" s="60" t="s">
        <v>133</v>
      </c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</row>
    <row r="87" spans="1:65" s="2" customFormat="1" ht="22.9" customHeight="1" x14ac:dyDescent="0.35">
      <c r="A87" s="33"/>
      <c r="B87" s="34"/>
      <c r="C87" s="65" t="s">
        <v>134</v>
      </c>
      <c r="D87" s="33"/>
      <c r="E87" s="33"/>
      <c r="F87" s="33"/>
      <c r="G87" s="33"/>
      <c r="H87" s="33"/>
      <c r="I87" s="97"/>
      <c r="J87" s="141">
        <f>BK87</f>
        <v>0</v>
      </c>
      <c r="K87" s="33"/>
      <c r="L87" s="34"/>
      <c r="M87" s="61"/>
      <c r="N87" s="52"/>
      <c r="O87" s="62"/>
      <c r="P87" s="142">
        <f>P88</f>
        <v>0</v>
      </c>
      <c r="Q87" s="62"/>
      <c r="R87" s="142">
        <f>R88</f>
        <v>0</v>
      </c>
      <c r="S87" s="62"/>
      <c r="T87" s="143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116</v>
      </c>
      <c r="BK87" s="144">
        <f>BK88</f>
        <v>0</v>
      </c>
    </row>
    <row r="88" spans="1:65" s="12" customFormat="1" ht="25.9" customHeight="1" x14ac:dyDescent="0.35">
      <c r="B88" s="145"/>
      <c r="D88" s="146" t="s">
        <v>72</v>
      </c>
      <c r="E88" s="147" t="s">
        <v>330</v>
      </c>
      <c r="F88" s="147" t="s">
        <v>651</v>
      </c>
      <c r="I88" s="148"/>
      <c r="J88" s="149">
        <f>BK88</f>
        <v>0</v>
      </c>
      <c r="L88" s="145"/>
      <c r="M88" s="150"/>
      <c r="N88" s="151"/>
      <c r="O88" s="151"/>
      <c r="P88" s="152">
        <f>P89</f>
        <v>0</v>
      </c>
      <c r="Q88" s="151"/>
      <c r="R88" s="152">
        <f>R89</f>
        <v>0</v>
      </c>
      <c r="S88" s="151"/>
      <c r="T88" s="153">
        <f>T89</f>
        <v>0</v>
      </c>
      <c r="AR88" s="146" t="s">
        <v>148</v>
      </c>
      <c r="AT88" s="154" t="s">
        <v>72</v>
      </c>
      <c r="AU88" s="154" t="s">
        <v>73</v>
      </c>
      <c r="AY88" s="146" t="s">
        <v>138</v>
      </c>
      <c r="BK88" s="155">
        <f>BK89</f>
        <v>0</v>
      </c>
    </row>
    <row r="89" spans="1:65" s="12" customFormat="1" ht="22.9" customHeight="1" x14ac:dyDescent="0.25">
      <c r="B89" s="145"/>
      <c r="D89" s="146" t="s">
        <v>72</v>
      </c>
      <c r="E89" s="171" t="s">
        <v>689</v>
      </c>
      <c r="F89" s="171" t="s">
        <v>690</v>
      </c>
      <c r="I89" s="148"/>
      <c r="J89" s="172">
        <f>BK89</f>
        <v>0</v>
      </c>
      <c r="L89" s="145"/>
      <c r="M89" s="150"/>
      <c r="N89" s="151"/>
      <c r="O89" s="151"/>
      <c r="P89" s="152">
        <f>P90</f>
        <v>0</v>
      </c>
      <c r="Q89" s="151"/>
      <c r="R89" s="152">
        <f>R90</f>
        <v>0</v>
      </c>
      <c r="S89" s="151"/>
      <c r="T89" s="153">
        <f>T90</f>
        <v>0</v>
      </c>
      <c r="AR89" s="146" t="s">
        <v>148</v>
      </c>
      <c r="AT89" s="154" t="s">
        <v>72</v>
      </c>
      <c r="AU89" s="154" t="s">
        <v>80</v>
      </c>
      <c r="AY89" s="146" t="s">
        <v>138</v>
      </c>
      <c r="BK89" s="155">
        <f>BK90</f>
        <v>0</v>
      </c>
    </row>
    <row r="90" spans="1:65" s="2" customFormat="1" ht="16.399999999999999" customHeight="1" x14ac:dyDescent="0.2">
      <c r="A90" s="33"/>
      <c r="B90" s="156"/>
      <c r="C90" s="157" t="s">
        <v>80</v>
      </c>
      <c r="D90" s="157" t="s">
        <v>139</v>
      </c>
      <c r="E90" s="158" t="s">
        <v>691</v>
      </c>
      <c r="F90" s="159" t="s">
        <v>692</v>
      </c>
      <c r="G90" s="160" t="s">
        <v>142</v>
      </c>
      <c r="H90" s="161">
        <v>1</v>
      </c>
      <c r="I90" s="162"/>
      <c r="J90" s="163">
        <f>ROUND(I90*H90,2)</f>
        <v>0</v>
      </c>
      <c r="K90" s="164"/>
      <c r="L90" s="34"/>
      <c r="M90" s="173" t="s">
        <v>3</v>
      </c>
      <c r="N90" s="174" t="s">
        <v>44</v>
      </c>
      <c r="O90" s="175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69" t="s">
        <v>522</v>
      </c>
      <c r="AT90" s="169" t="s">
        <v>139</v>
      </c>
      <c r="AU90" s="169" t="s">
        <v>82</v>
      </c>
      <c r="AY90" s="18" t="s">
        <v>138</v>
      </c>
      <c r="BE90" s="170">
        <f>IF(N90="základní",J90,0)</f>
        <v>0</v>
      </c>
      <c r="BF90" s="170">
        <f>IF(N90="snížená",J90,0)</f>
        <v>0</v>
      </c>
      <c r="BG90" s="170">
        <f>IF(N90="zákl. přenesená",J90,0)</f>
        <v>0</v>
      </c>
      <c r="BH90" s="170">
        <f>IF(N90="sníž. přenesená",J90,0)</f>
        <v>0</v>
      </c>
      <c r="BI90" s="170">
        <f>IF(N90="nulová",J90,0)</f>
        <v>0</v>
      </c>
      <c r="BJ90" s="18" t="s">
        <v>80</v>
      </c>
      <c r="BK90" s="170">
        <f>ROUND(I90*H90,2)</f>
        <v>0</v>
      </c>
      <c r="BL90" s="18" t="s">
        <v>522</v>
      </c>
      <c r="BM90" s="169" t="s">
        <v>693</v>
      </c>
    </row>
    <row r="91" spans="1:65" s="2" customFormat="1" ht="7" customHeight="1" x14ac:dyDescent="0.2">
      <c r="A91" s="33"/>
      <c r="B91" s="43"/>
      <c r="C91" s="44"/>
      <c r="D91" s="44"/>
      <c r="E91" s="44"/>
      <c r="F91" s="44"/>
      <c r="G91" s="44"/>
      <c r="H91" s="44"/>
      <c r="I91" s="117"/>
      <c r="J91" s="44"/>
      <c r="K91" s="44"/>
      <c r="L91" s="34"/>
      <c r="M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</sheetData>
  <autoFilter ref="C86:K90" xr:uid="{00000000-0009-0000-0000-000007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 026.00 - Vedlejší a os...</vt:lpstr>
      <vt:lpstr>SO 026.01 - Stavební část</vt:lpstr>
      <vt:lpstr>SO 026.1.01-Úprava chodby v K</vt:lpstr>
      <vt:lpstr>SO 026.02 - Vytápění</vt:lpstr>
      <vt:lpstr>SO 026.03 - Elektroinstal...</vt:lpstr>
      <vt:lpstr>SO 026.04 - Elektroinstal...</vt:lpstr>
      <vt:lpstr>SO 026.05 - Vzduchotechnika</vt:lpstr>
      <vt:lpstr>SO 026.06 - Měření a regu...</vt:lpstr>
      <vt:lpstr>SO 026.07 - Potrubní pošta</vt:lpstr>
      <vt:lpstr>Pokyny pro vyplnění</vt:lpstr>
      <vt:lpstr>'Rekapitulace stavby'!Názvy_tisku</vt:lpstr>
      <vt:lpstr>'SO 026.00 - Vedlejší a os...'!Názvy_tisku</vt:lpstr>
      <vt:lpstr>'SO 026.01 - Stavební část'!Názvy_tisku</vt:lpstr>
      <vt:lpstr>'SO 026.02 - Vytápění'!Názvy_tisku</vt:lpstr>
      <vt:lpstr>'SO 026.03 - Elektroinstal...'!Názvy_tisku</vt:lpstr>
      <vt:lpstr>'SO 026.04 - Elektroinstal...'!Názvy_tisku</vt:lpstr>
      <vt:lpstr>'SO 026.05 - Vzduchotechnika'!Názvy_tisku</vt:lpstr>
      <vt:lpstr>'SO 026.06 - Měření a regu...'!Názvy_tisku</vt:lpstr>
      <vt:lpstr>'SO 026.07 - Potrubní pošta'!Názvy_tisku</vt:lpstr>
      <vt:lpstr>'SO 026.1.01-Úprava chodby v K'!Názvy_tisku</vt:lpstr>
      <vt:lpstr>'Pokyny pro vyplnění'!Oblast_tisku</vt:lpstr>
      <vt:lpstr>'Rekapitulace stavby'!Oblast_tisku</vt:lpstr>
      <vt:lpstr>'SO 026.00 - Vedlejší a os...'!Oblast_tisku</vt:lpstr>
      <vt:lpstr>'SO 026.01 - Stavební část'!Oblast_tisku</vt:lpstr>
      <vt:lpstr>'SO 026.02 - Vytápění'!Oblast_tisku</vt:lpstr>
      <vt:lpstr>'SO 026.03 - Elektroinstal...'!Oblast_tisku</vt:lpstr>
      <vt:lpstr>'SO 026.04 - Elektroinstal...'!Oblast_tisku</vt:lpstr>
      <vt:lpstr>'SO 026.05 - Vzduchotechnika'!Oblast_tisku</vt:lpstr>
      <vt:lpstr>'SO 026.06 - Měření a regu...'!Oblast_tisku</vt:lpstr>
      <vt:lpstr>'SO 026.07 - Potrubní pošta'!Oblast_tisku</vt:lpstr>
      <vt:lpstr>'SO 026.1.01-Úprava chodby v 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Mrázek František DiS.</cp:lastModifiedBy>
  <cp:lastPrinted>2020-10-16T20:38:52Z</cp:lastPrinted>
  <dcterms:created xsi:type="dcterms:W3CDTF">2020-06-30T10:26:59Z</dcterms:created>
  <dcterms:modified xsi:type="dcterms:W3CDTF">2021-01-15T13:45:44Z</dcterms:modified>
</cp:coreProperties>
</file>